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5\"/>
    </mc:Choice>
  </mc:AlternateContent>
  <bookViews>
    <workbookView xWindow="360" yWindow="120" windowWidth="11340" windowHeight="5520"/>
  </bookViews>
  <sheets>
    <sheet name="Model" sheetId="1" r:id="rId1"/>
    <sheet name="Model_STS" sheetId="7" state="veryHidden" r:id="rId2"/>
    <sheet name="STS_1" sheetId="8" r:id="rId3"/>
  </sheets>
  <definedNames>
    <definedName name="ChartData" localSheetId="2">STS_1!$K$5:$K$10</definedName>
    <definedName name="Flight_destination">Model!$B$37:$B$59</definedName>
    <definedName name="Flight_flow">Model!$D$37:$D$59</definedName>
    <definedName name="Flight_net_revenue">Model!$C$37:$C$59</definedName>
    <definedName name="Flight_origin">Model!$A$37:$A$59</definedName>
    <definedName name="Ground_destination">Model!$B$63:$B$134</definedName>
    <definedName name="Ground_flow">Model!$D$63:$D$134</definedName>
    <definedName name="Ground_origin">Model!$A$63:$A$134</definedName>
    <definedName name="InputValues" localSheetId="2">STS_1!$A$5:$A$10</definedName>
    <definedName name="Net_outflow">Model!$I$37:$I$111</definedName>
    <definedName name="Net_profit">Model!$B$156</definedName>
    <definedName name="Number_owned">Model!$D$150</definedName>
    <definedName name="Number_used">Model!$B$150</definedName>
    <definedName name="OutputAddresses" localSheetId="2">STS_1!$B$4:$F$4</definedName>
    <definedName name="OutputValues" localSheetId="2">STS_1!$B$5:$F$10</definedName>
    <definedName name="Overnight_destination">Model!$B$138:$B$146</definedName>
    <definedName name="Overnight_flow">Model!$E$138:$E$146</definedName>
    <definedName name="Overnight_origin">Model!$A$138:$A$146</definedName>
    <definedName name="_xlnm.Print_Area" localSheetId="0">Model!$A$152:$G$166</definedName>
    <definedName name="solver_adj" localSheetId="0" hidden="1">Model!$D$37:$D$59,Model!$D$63:$D$134,Model!$E$138:$E$146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Model!$D$37:$D$59</definedName>
    <definedName name="solver_lhs2" localSheetId="0" hidden="1">Model!$I$37:$I$111</definedName>
    <definedName name="solver_lhs3" localSheetId="0" hidden="1">Model!$B$150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Model!$B$156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2</definedName>
    <definedName name="solver_rel3" localSheetId="0" hidden="1">1</definedName>
    <definedName name="solver_reo" localSheetId="0" hidden="1">2</definedName>
    <definedName name="solver_rep" localSheetId="0" hidden="1">2</definedName>
    <definedName name="solver_rhs1" localSheetId="0" hidden="1">1</definedName>
    <definedName name="solver_rhs2" localSheetId="0" hidden="1">0</definedName>
    <definedName name="solver_rhs3" localSheetId="0" hidden="1">Number_owned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52511" iterate="1" iterateDelta="1.0000000000000001E-5"/>
</workbook>
</file>

<file path=xl/calcChain.xml><?xml version="1.0" encoding="utf-8"?>
<calcChain xmlns="http://schemas.openxmlformats.org/spreadsheetml/2006/main">
  <c r="K1" i="8" l="1"/>
  <c r="J4" i="8"/>
  <c r="K10" i="8" s="1"/>
  <c r="B5" i="1"/>
  <c r="B6" i="1"/>
  <c r="D139" i="1" s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37" i="1"/>
  <c r="B158" i="1"/>
  <c r="D143" i="1"/>
  <c r="D150" i="1"/>
  <c r="B150" i="1"/>
  <c r="C138" i="1"/>
  <c r="C139" i="1"/>
  <c r="C140" i="1"/>
  <c r="C141" i="1"/>
  <c r="C142" i="1"/>
  <c r="C143" i="1"/>
  <c r="C144" i="1"/>
  <c r="C145" i="1"/>
  <c r="C146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37" i="1"/>
  <c r="D141" i="1" l="1"/>
  <c r="B153" i="1"/>
  <c r="D145" i="1"/>
  <c r="D140" i="1"/>
  <c r="D144" i="1"/>
  <c r="K5" i="8"/>
  <c r="K7" i="8"/>
  <c r="K9" i="8"/>
  <c r="K6" i="8"/>
  <c r="K8" i="8"/>
  <c r="B154" i="1"/>
  <c r="B155" i="1"/>
  <c r="B156" i="1" l="1"/>
</calcChain>
</file>

<file path=xl/comments1.xml><?xml version="1.0" encoding="utf-8"?>
<comments xmlns="http://schemas.openxmlformats.org/spreadsheetml/2006/main">
  <authors>
    <author>Albright</author>
  </authors>
  <commentList>
    <comment ref="B161" authorId="0" shapeId="0">
      <text>
        <r>
          <rPr>
            <sz val="8"/>
            <color indexed="81"/>
            <rFont val="Tahoma"/>
            <family val="2"/>
          </rPr>
          <t>The input values are along the side, the output cell(s) are shown along the top</t>
        </r>
      </text>
    </comment>
    <comment ref="B162" authorId="0" shapeId="0">
      <text>
        <r>
          <rPr>
            <sz val="8"/>
            <color indexed="81"/>
            <rFont val="Tahoma"/>
            <family val="2"/>
          </rPr>
          <t>Remember that the input cell is $B$4</t>
        </r>
      </text>
    </comment>
    <comment ref="C16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16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16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16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16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<sst xmlns="http://schemas.openxmlformats.org/spreadsheetml/2006/main" count="491" uniqueCount="136">
  <si>
    <t>Flight scheduling model</t>
  </si>
  <si>
    <t>Origin</t>
  </si>
  <si>
    <t>Departs</t>
  </si>
  <si>
    <t>Arrives</t>
  </si>
  <si>
    <t>Boston</t>
  </si>
  <si>
    <t>NY</t>
  </si>
  <si>
    <t>WashDC</t>
  </si>
  <si>
    <t>Flight information</t>
  </si>
  <si>
    <t>Net Revenue</t>
  </si>
  <si>
    <t>Destination</t>
  </si>
  <si>
    <t>Input data</t>
  </si>
  <si>
    <t>Fixed cost per plane</t>
  </si>
  <si>
    <t>Planes owned</t>
  </si>
  <si>
    <t>Overnight cost</t>
  </si>
  <si>
    <t>Flight Number</t>
  </si>
  <si>
    <t>Network formulation</t>
  </si>
  <si>
    <t>Flight arcs</t>
  </si>
  <si>
    <t>&lt;=</t>
  </si>
  <si>
    <t>Boston8</t>
  </si>
  <si>
    <t>NY8</t>
  </si>
  <si>
    <t>WashDC8</t>
  </si>
  <si>
    <t>Boston20</t>
  </si>
  <si>
    <t>NY20</t>
  </si>
  <si>
    <t>WashDC20</t>
  </si>
  <si>
    <t>Ground arcs</t>
  </si>
  <si>
    <t>Overnight arcs</t>
  </si>
  <si>
    <t>Flow balance constraints</t>
  </si>
  <si>
    <t>Node</t>
  </si>
  <si>
    <t>Required</t>
  </si>
  <si>
    <t>=</t>
  </si>
  <si>
    <t>Constraint on planes</t>
  </si>
  <si>
    <t>Number used</t>
  </si>
  <si>
    <t>Number owned</t>
  </si>
  <si>
    <t>Monetary values</t>
  </si>
  <si>
    <t>Fixed costs</t>
  </si>
  <si>
    <t>Overnight costs</t>
  </si>
  <si>
    <t>Net revenues</t>
  </si>
  <si>
    <t>Flights flown</t>
  </si>
  <si>
    <t>Sensitivity of monetary values and flights flown to planes owned</t>
  </si>
  <si>
    <t>$B$153:$B$156,$B$158</t>
  </si>
  <si>
    <t>$B$153</t>
  </si>
  <si>
    <t>$B$154</t>
  </si>
  <si>
    <t>$B$155</t>
  </si>
  <si>
    <t>$B$156</t>
  </si>
  <si>
    <t>$B$158</t>
  </si>
  <si>
    <t>NY9</t>
  </si>
  <si>
    <t>Boston9.5</t>
  </si>
  <si>
    <t>NY10.5</t>
  </si>
  <si>
    <t>Boston12.5</t>
  </si>
  <si>
    <t>WashDC14</t>
  </si>
  <si>
    <t>Boston13.5</t>
  </si>
  <si>
    <t>WashDC15</t>
  </si>
  <si>
    <t>NY14.5</t>
  </si>
  <si>
    <t>Boston16</t>
  </si>
  <si>
    <t>WashDC17.5</t>
  </si>
  <si>
    <t>Boston16.5</t>
  </si>
  <si>
    <t>NY17.5</t>
  </si>
  <si>
    <t>NY9.5</t>
  </si>
  <si>
    <t>Boston11</t>
  </si>
  <si>
    <t>NY12</t>
  </si>
  <si>
    <t>NY13</t>
  </si>
  <si>
    <t>WashDC14.5</t>
  </si>
  <si>
    <t>NY14</t>
  </si>
  <si>
    <t>NY16.5</t>
  </si>
  <si>
    <t>Boston18</t>
  </si>
  <si>
    <t>NY18</t>
  </si>
  <si>
    <t>Boston19.5</t>
  </si>
  <si>
    <t>NY18.5</t>
  </si>
  <si>
    <t>WashDC9</t>
  </si>
  <si>
    <t>NY11</t>
  </si>
  <si>
    <t>WashDC12.5</t>
  </si>
  <si>
    <t>WashDC13</t>
  </si>
  <si>
    <t>NY15</t>
  </si>
  <si>
    <t>WashDC13.5</t>
  </si>
  <si>
    <t>Boston15.5</t>
  </si>
  <si>
    <t>NY15.5</t>
  </si>
  <si>
    <t>WashDC16</t>
  </si>
  <si>
    <t>Boston17.5</t>
  </si>
  <si>
    <t>Boston8.5</t>
  </si>
  <si>
    <t>Boston9</t>
  </si>
  <si>
    <t>Boston10</t>
  </si>
  <si>
    <t>Boston10.5</t>
  </si>
  <si>
    <t>Boston11.5</t>
  </si>
  <si>
    <t>Boston12</t>
  </si>
  <si>
    <t>Boston13</t>
  </si>
  <si>
    <t>Boston14</t>
  </si>
  <si>
    <t>Boston14.5</t>
  </si>
  <si>
    <t>Boston15</t>
  </si>
  <si>
    <t>Boston17</t>
  </si>
  <si>
    <t>Boston18.5</t>
  </si>
  <si>
    <t>Boston19</t>
  </si>
  <si>
    <t>NY8.5</t>
  </si>
  <si>
    <t>NY10</t>
  </si>
  <si>
    <t>NY11.5</t>
  </si>
  <si>
    <t>NY12.5</t>
  </si>
  <si>
    <t>NY13.5</t>
  </si>
  <si>
    <t>NY16</t>
  </si>
  <si>
    <t>NY17</t>
  </si>
  <si>
    <t>NY19</t>
  </si>
  <si>
    <t>NY19.5</t>
  </si>
  <si>
    <t>WashDC8.5</t>
  </si>
  <si>
    <t>WashDC9.5</t>
  </si>
  <si>
    <t>WashDC10</t>
  </si>
  <si>
    <t>WashDC10.5</t>
  </si>
  <si>
    <t>WashDC11</t>
  </si>
  <si>
    <t>WashDC11.5</t>
  </si>
  <si>
    <t>WashDC12</t>
  </si>
  <si>
    <t>WashDC15.5</t>
  </si>
  <si>
    <t>WashDC16.5</t>
  </si>
  <si>
    <t>WashDC17</t>
  </si>
  <si>
    <t>WashDC18</t>
  </si>
  <si>
    <t>WashDC18.5</t>
  </si>
  <si>
    <t>WashDC19</t>
  </si>
  <si>
    <t>WashDC19.5</t>
  </si>
  <si>
    <t>Net profit</t>
  </si>
  <si>
    <t>Overnight origin</t>
  </si>
  <si>
    <t>Overnight destination</t>
  </si>
  <si>
    <t>Overnight flow</t>
  </si>
  <si>
    <t>Flight origin</t>
  </si>
  <si>
    <t>Flight destination</t>
  </si>
  <si>
    <t>Flight flow</t>
  </si>
  <si>
    <t>Ground origin</t>
  </si>
  <si>
    <t>Ground destination</t>
  </si>
  <si>
    <t>Ground flow</t>
  </si>
  <si>
    <t>Fixed cost</t>
  </si>
  <si>
    <t>Ground cost</t>
  </si>
  <si>
    <t>Flight net revenue</t>
  </si>
  <si>
    <t>Flight capacity</t>
  </si>
  <si>
    <t>Net outflow</t>
  </si>
  <si>
    <t>Original values</t>
  </si>
  <si>
    <t>Pct change</t>
  </si>
  <si>
    <t>$E$2</t>
  </si>
  <si>
    <t>Oneway analysis for Solver model in Model worksheet</t>
  </si>
  <si>
    <t>Pct change (cell $E$2) values along side, output cell(s) along top</t>
  </si>
  <si>
    <t>Net_profit</t>
  </si>
  <si>
    <t>Data for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</si>
</sst>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name val="Calibri"/>
      <family val="2"/>
    </font>
    <font>
      <sz val="10"/>
      <name val="Arial"/>
      <family val="2"/>
    </font>
    <font>
      <sz val="8"/>
      <color indexed="81"/>
      <name val="Tahoma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10"/>
      <color rgb="FFFFFF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9" fontId="5" fillId="0" borderId="0" xfId="0" applyNumberFormat="1" applyFont="1"/>
    <xf numFmtId="0" fontId="4" fillId="0" borderId="0" xfId="0" applyFont="1" applyAlignment="1">
      <alignment horizontal="left"/>
    </xf>
    <xf numFmtId="0" fontId="5" fillId="2" borderId="0" xfId="0" applyFont="1" applyFill="1" applyBorder="1"/>
    <xf numFmtId="0" fontId="5" fillId="0" borderId="0" xfId="0" applyNumberFormat="1" applyFont="1"/>
    <xf numFmtId="0" fontId="5" fillId="0" borderId="0" xfId="0" applyFont="1" applyFill="1" applyBorder="1"/>
    <xf numFmtId="9" fontId="5" fillId="0" borderId="0" xfId="1" applyFont="1"/>
    <xf numFmtId="0" fontId="5" fillId="0" borderId="1" xfId="0" applyNumberFormat="1" applyFont="1" applyBorder="1"/>
    <xf numFmtId="0" fontId="5" fillId="0" borderId="2" xfId="0" applyNumberFormat="1" applyFont="1" applyBorder="1"/>
    <xf numFmtId="0" fontId="5" fillId="0" borderId="3" xfId="0" applyNumberFormat="1" applyFont="1" applyBorder="1"/>
    <xf numFmtId="49" fontId="5" fillId="0" borderId="0" xfId="0" applyNumberFormat="1" applyFont="1"/>
    <xf numFmtId="0" fontId="5" fillId="0" borderId="4" xfId="0" applyNumberFormat="1" applyFont="1" applyBorder="1"/>
    <xf numFmtId="0" fontId="5" fillId="0" borderId="0" xfId="0" applyNumberFormat="1" applyFont="1" applyBorder="1"/>
    <xf numFmtId="0" fontId="5" fillId="0" borderId="5" xfId="0" applyNumberFormat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64" fontId="5" fillId="0" borderId="0" xfId="0" applyNumberFormat="1" applyFont="1" applyBorder="1"/>
    <xf numFmtId="0" fontId="5" fillId="0" borderId="6" xfId="0" applyNumberFormat="1" applyFont="1" applyBorder="1"/>
    <xf numFmtId="0" fontId="5" fillId="0" borderId="7" xfId="0" applyNumberFormat="1" applyFont="1" applyBorder="1"/>
    <xf numFmtId="0" fontId="5" fillId="0" borderId="8" xfId="0" applyNumberFormat="1" applyFont="1" applyBorder="1"/>
    <xf numFmtId="0" fontId="5" fillId="0" borderId="0" xfId="0" applyNumberFormat="1" applyFont="1" applyAlignment="1">
      <alignment horizontal="left"/>
    </xf>
    <xf numFmtId="49" fontId="5" fillId="2" borderId="0" xfId="0" applyNumberFormat="1" applyFont="1" applyFill="1" applyBorder="1"/>
    <xf numFmtId="0" fontId="5" fillId="3" borderId="0" xfId="0" applyFont="1" applyFill="1" applyBorder="1"/>
    <xf numFmtId="0" fontId="5" fillId="4" borderId="0" xfId="0" applyFont="1" applyFill="1" applyBorder="1"/>
    <xf numFmtId="49" fontId="0" fillId="0" borderId="0" xfId="0" applyNumberFormat="1"/>
    <xf numFmtId="0" fontId="6" fillId="0" borderId="0" xfId="0" applyFont="1"/>
    <xf numFmtId="9" fontId="0" fillId="0" borderId="0" xfId="0" applyNumberForma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7" fillId="0" borderId="0" xfId="0" applyFont="1"/>
    <xf numFmtId="0" fontId="0" fillId="0" borderId="1" xfId="0" applyNumberFormat="1" applyBorder="1"/>
    <xf numFmtId="0" fontId="0" fillId="0" borderId="2" xfId="0" applyNumberFormat="1" applyBorder="1"/>
    <xf numFmtId="0" fontId="0" fillId="0" borderId="3" xfId="0" applyNumberFormat="1" applyBorder="1"/>
    <xf numFmtId="0" fontId="0" fillId="0" borderId="4" xfId="0" applyNumberFormat="1" applyBorder="1"/>
    <xf numFmtId="0" fontId="0" fillId="0" borderId="0" xfId="0" applyNumberFormat="1" applyBorder="1"/>
    <xf numFmtId="0" fontId="0" fillId="0" borderId="5" xfId="0" applyNumberFormat="1" applyBorder="1"/>
    <xf numFmtId="0" fontId="0" fillId="0" borderId="6" xfId="0" applyNumberFormat="1" applyBorder="1"/>
    <xf numFmtId="0" fontId="0" fillId="0" borderId="7" xfId="0" applyNumberFormat="1" applyBorder="1"/>
    <xf numFmtId="0" fontId="0" fillId="0" borderId="8" xfId="0" applyNumberFormat="1" applyBorder="1"/>
    <xf numFmtId="1" fontId="0" fillId="0" borderId="0" xfId="0" applyNumberFormat="1" applyBorder="1"/>
    <xf numFmtId="0" fontId="5" fillId="0" borderId="0" xfId="0" applyNumberFormat="1" applyFont="1" applyFill="1" applyAlignment="1">
      <alignment horizontal="left"/>
    </xf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Net_profit to Pct change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STS_1!$A$5:$A$10</c:f>
              <c:numCache>
                <c:formatCode>0%</c:formatCode>
                <c:ptCount val="6"/>
                <c:pt idx="0">
                  <c:v>0</c:v>
                </c:pt>
                <c:pt idx="1">
                  <c:v>0.10000000149011612</c:v>
                </c:pt>
                <c:pt idx="2">
                  <c:v>0.20000000298023224</c:v>
                </c:pt>
                <c:pt idx="3">
                  <c:v>0.30000001192092896</c:v>
                </c:pt>
                <c:pt idx="4">
                  <c:v>0.40000000596046448</c:v>
                </c:pt>
                <c:pt idx="5">
                  <c:v>0.5</c:v>
                </c:pt>
              </c:numCache>
            </c:numRef>
          </c:cat>
          <c:val>
            <c:numRef>
              <c:f>STS_1!$K$5:$K$10</c:f>
              <c:numCache>
                <c:formatCode>General</c:formatCode>
                <c:ptCount val="6"/>
                <c:pt idx="0">
                  <c:v>436</c:v>
                </c:pt>
                <c:pt idx="1">
                  <c:v>424.49999982863665</c:v>
                </c:pt>
                <c:pt idx="2">
                  <c:v>412.99999965727329</c:v>
                </c:pt>
                <c:pt idx="3">
                  <c:v>401.49999862909311</c:v>
                </c:pt>
                <c:pt idx="4">
                  <c:v>389.99999955218505</c:v>
                </c:pt>
                <c:pt idx="5">
                  <c:v>382.49999999999994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3656416"/>
        <c:axId val="1163663472"/>
      </c:lineChart>
      <c:catAx>
        <c:axId val="116365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Pct change ($E$2)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1163663472"/>
        <c:crosses val="autoZero"/>
        <c:auto val="1"/>
        <c:lblAlgn val="ctr"/>
        <c:lblOffset val="100"/>
        <c:noMultiLvlLbl val="0"/>
      </c:catAx>
      <c:valAx>
        <c:axId val="1163663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36564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12</xdr:row>
      <xdr:rowOff>123825</xdr:rowOff>
    </xdr:from>
    <xdr:to>
      <xdr:col>18</xdr:col>
      <xdr:colOff>0</xdr:colOff>
      <xdr:row>30</xdr:row>
      <xdr:rowOff>66675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</xdr:colOff>
      <xdr:row>11</xdr:row>
      <xdr:rowOff>0</xdr:rowOff>
    </xdr:from>
    <xdr:to>
      <xdr:col>6</xdr:col>
      <xdr:colOff>518161</xdr:colOff>
      <xdr:row>18</xdr:row>
      <xdr:rowOff>83820</xdr:rowOff>
    </xdr:to>
    <xdr:sp macro="" textlink="">
      <xdr:nvSpPr>
        <xdr:cNvPr id="4" name="TextBox 3"/>
        <xdr:cNvSpPr txBox="1"/>
      </xdr:nvSpPr>
      <xdr:spPr>
        <a:xfrm>
          <a:off x="609601" y="2484120"/>
          <a:ext cx="3855720" cy="136398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Note that when the percentage change is 30% or below, the company flies all but 1 of the 23 flights, it has a lot of overnight flights to reposition the planes, and it uses 7 of its 8 planes. However, when the percentage change is 40% or above, the company flies only 19 of the 23 flights, it has no overnight flights, and it uses only 5 of its 8 planes. 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5</xdr:row>
      <xdr:rowOff>19050</xdr:rowOff>
    </xdr:to>
    <xdr:sp macro="" textlink="">
      <xdr:nvSpPr>
        <xdr:cNvPr id="5" name="TextBox 4"/>
        <xdr:cNvSpPr txBox="1"/>
      </xdr:nvSpPr>
      <xdr:spPr>
        <a:xfrm>
          <a:off x="7604760" y="548640"/>
          <a:ext cx="2438400" cy="857250"/>
        </a:xfrm>
        <a:prstGeom prst="rect">
          <a:avLst/>
        </a:prstGeom>
        <a:solidFill>
          <a:schemeClr val="bg1">
            <a:lumMod val="100000"/>
          </a:schemeClr>
        </a:solidFill>
        <a:ln w="9525" cmpd="sng">
          <a:solidFill>
            <a:schemeClr val="lt1">
              <a:shade val="50000"/>
            </a:schemeClr>
          </a:solidFill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50800" dist="38100" dir="8100000" algn="tr">
                  <a:prstClr val="black">
                    <a:alpha val="40000"/>
                  </a:prstClr>
                </a:outerShdw>
              </a:effectLst>
            </a14:hiddenEffects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N166"/>
  <sheetViews>
    <sheetView tabSelected="1" workbookViewId="0"/>
  </sheetViews>
  <sheetFormatPr defaultColWidth="9.109375" defaultRowHeight="14.4" x14ac:dyDescent="0.3"/>
  <cols>
    <col min="1" max="1" width="19.33203125" style="2" customWidth="1"/>
    <col min="2" max="2" width="18.5546875" style="2" customWidth="1"/>
    <col min="3" max="3" width="15.6640625" style="2" customWidth="1"/>
    <col min="4" max="4" width="13.44140625" style="2" customWidth="1"/>
    <col min="5" max="5" width="12.5546875" style="2" customWidth="1"/>
    <col min="6" max="6" width="13.33203125" style="2" customWidth="1"/>
    <col min="7" max="7" width="9.109375" style="2"/>
    <col min="8" max="8" width="18.5546875" style="3" customWidth="1"/>
    <col min="9" max="9" width="10.44140625" style="2" customWidth="1"/>
    <col min="10" max="10" width="11.44140625" style="2" customWidth="1"/>
    <col min="11" max="13" width="9.109375" style="2"/>
    <col min="14" max="14" width="11.33203125" style="2" customWidth="1"/>
    <col min="15" max="16384" width="9.109375" style="2"/>
  </cols>
  <sheetData>
    <row r="1" spans="1:14" x14ac:dyDescent="0.3">
      <c r="A1" s="1" t="s">
        <v>0</v>
      </c>
    </row>
    <row r="2" spans="1:14" x14ac:dyDescent="0.3">
      <c r="A2" s="1"/>
      <c r="D2" s="2" t="s">
        <v>130</v>
      </c>
      <c r="E2" s="4">
        <v>0</v>
      </c>
    </row>
    <row r="3" spans="1:14" x14ac:dyDescent="0.3">
      <c r="A3" s="1" t="s">
        <v>10</v>
      </c>
      <c r="H3" s="5"/>
    </row>
    <row r="4" spans="1:14" x14ac:dyDescent="0.3">
      <c r="A4" s="2" t="s">
        <v>12</v>
      </c>
      <c r="B4" s="6">
        <v>8</v>
      </c>
      <c r="D4" s="3" t="s">
        <v>129</v>
      </c>
      <c r="H4" s="43"/>
      <c r="I4" s="7"/>
    </row>
    <row r="5" spans="1:14" x14ac:dyDescent="0.3">
      <c r="A5" s="2" t="s">
        <v>11</v>
      </c>
      <c r="B5" s="8">
        <f>D5*(1+$E$2)</f>
        <v>15</v>
      </c>
      <c r="D5" s="6">
        <v>15</v>
      </c>
      <c r="H5" s="2"/>
      <c r="I5" s="3"/>
      <c r="J5" s="3"/>
      <c r="K5" s="3"/>
      <c r="L5" s="3"/>
      <c r="M5" s="3"/>
      <c r="N5" s="3"/>
    </row>
    <row r="6" spans="1:14" x14ac:dyDescent="0.3">
      <c r="A6" s="2" t="s">
        <v>13</v>
      </c>
      <c r="B6" s="8">
        <f>D6*(1+$E$2)</f>
        <v>5</v>
      </c>
      <c r="D6" s="6">
        <v>5</v>
      </c>
      <c r="H6" s="9"/>
      <c r="I6" s="15"/>
      <c r="J6" s="15"/>
      <c r="K6" s="15"/>
      <c r="L6" s="15"/>
      <c r="M6" s="15"/>
    </row>
    <row r="7" spans="1:14" x14ac:dyDescent="0.3">
      <c r="A7" s="13"/>
      <c r="B7" s="13"/>
      <c r="H7" s="9"/>
      <c r="I7" s="15"/>
      <c r="J7" s="15"/>
      <c r="K7" s="15"/>
      <c r="L7" s="15"/>
      <c r="M7" s="15"/>
    </row>
    <row r="8" spans="1:14" x14ac:dyDescent="0.3">
      <c r="A8" s="1" t="s">
        <v>7</v>
      </c>
      <c r="H8" s="9"/>
      <c r="I8" s="15"/>
      <c r="J8" s="15"/>
      <c r="K8" s="15"/>
      <c r="L8" s="15"/>
      <c r="M8" s="15"/>
    </row>
    <row r="9" spans="1:14" x14ac:dyDescent="0.3">
      <c r="A9" s="17" t="s">
        <v>14</v>
      </c>
      <c r="B9" s="18" t="s">
        <v>1</v>
      </c>
      <c r="C9" s="18" t="s">
        <v>9</v>
      </c>
      <c r="D9" s="3" t="s">
        <v>2</v>
      </c>
      <c r="E9" s="3" t="s">
        <v>3</v>
      </c>
      <c r="F9" s="3" t="s">
        <v>8</v>
      </c>
      <c r="H9" s="9"/>
      <c r="I9" s="15"/>
      <c r="J9" s="19"/>
      <c r="K9" s="15"/>
      <c r="L9" s="15"/>
      <c r="M9" s="15"/>
    </row>
    <row r="10" spans="1:14" x14ac:dyDescent="0.3">
      <c r="A10" s="17">
        <v>1357</v>
      </c>
      <c r="B10" s="6" t="s">
        <v>4</v>
      </c>
      <c r="C10" s="6" t="s">
        <v>5</v>
      </c>
      <c r="D10" s="6">
        <v>8</v>
      </c>
      <c r="E10" s="6">
        <v>9</v>
      </c>
      <c r="F10" s="6">
        <v>25</v>
      </c>
      <c r="H10" s="9"/>
      <c r="I10" s="15"/>
      <c r="J10" s="15"/>
      <c r="K10" s="15"/>
      <c r="L10" s="15"/>
      <c r="M10" s="15"/>
    </row>
    <row r="11" spans="1:14" x14ac:dyDescent="0.3">
      <c r="A11" s="17">
        <v>8322</v>
      </c>
      <c r="B11" s="6" t="s">
        <v>4</v>
      </c>
      <c r="C11" s="6" t="s">
        <v>5</v>
      </c>
      <c r="D11" s="6">
        <v>9.5</v>
      </c>
      <c r="E11" s="6">
        <v>10.5</v>
      </c>
      <c r="F11" s="6">
        <v>30</v>
      </c>
      <c r="H11" s="9"/>
      <c r="I11" s="15"/>
      <c r="J11" s="15"/>
      <c r="K11" s="15"/>
      <c r="L11" s="15"/>
      <c r="M11" s="15"/>
    </row>
    <row r="12" spans="1:14" x14ac:dyDescent="0.3">
      <c r="A12" s="17">
        <v>5903</v>
      </c>
      <c r="B12" s="6" t="s">
        <v>4</v>
      </c>
      <c r="C12" s="6" t="s">
        <v>6</v>
      </c>
      <c r="D12" s="6">
        <v>12.5</v>
      </c>
      <c r="E12" s="6">
        <v>14</v>
      </c>
      <c r="F12" s="6">
        <v>39</v>
      </c>
      <c r="H12" s="23"/>
      <c r="I12" s="7"/>
    </row>
    <row r="13" spans="1:14" x14ac:dyDescent="0.3">
      <c r="A13" s="17">
        <v>1207</v>
      </c>
      <c r="B13" s="24" t="s">
        <v>4</v>
      </c>
      <c r="C13" s="6" t="s">
        <v>6</v>
      </c>
      <c r="D13" s="6">
        <v>13.5</v>
      </c>
      <c r="E13" s="6">
        <v>15</v>
      </c>
      <c r="F13" s="6">
        <v>24</v>
      </c>
      <c r="H13" s="23"/>
      <c r="I13" s="7"/>
    </row>
    <row r="14" spans="1:14" x14ac:dyDescent="0.3">
      <c r="A14" s="17">
        <v>1671</v>
      </c>
      <c r="B14" s="6" t="s">
        <v>4</v>
      </c>
      <c r="C14" s="6" t="s">
        <v>5</v>
      </c>
      <c r="D14" s="6">
        <v>13.5</v>
      </c>
      <c r="E14" s="6">
        <v>14.5</v>
      </c>
      <c r="F14" s="6">
        <v>24</v>
      </c>
      <c r="H14" s="23"/>
      <c r="I14" s="7"/>
    </row>
    <row r="15" spans="1:14" x14ac:dyDescent="0.3">
      <c r="A15" s="17">
        <v>5671</v>
      </c>
      <c r="B15" s="6" t="s">
        <v>4</v>
      </c>
      <c r="C15" s="6" t="s">
        <v>6</v>
      </c>
      <c r="D15" s="6">
        <v>16</v>
      </c>
      <c r="E15" s="6">
        <v>17.5</v>
      </c>
      <c r="F15" s="6">
        <v>35</v>
      </c>
      <c r="H15" s="23"/>
      <c r="I15" s="7"/>
    </row>
    <row r="16" spans="1:14" x14ac:dyDescent="0.3">
      <c r="A16" s="17">
        <v>7133</v>
      </c>
      <c r="B16" s="6" t="s">
        <v>4</v>
      </c>
      <c r="C16" s="6" t="s">
        <v>5</v>
      </c>
      <c r="D16" s="6">
        <v>16.5</v>
      </c>
      <c r="E16" s="6">
        <v>17.5</v>
      </c>
      <c r="F16" s="6">
        <v>29</v>
      </c>
      <c r="H16" s="23"/>
      <c r="I16" s="7"/>
    </row>
    <row r="17" spans="1:9" x14ac:dyDescent="0.3">
      <c r="A17" s="17">
        <v>4166</v>
      </c>
      <c r="B17" s="6" t="s">
        <v>5</v>
      </c>
      <c r="C17" s="6" t="s">
        <v>4</v>
      </c>
      <c r="D17" s="6">
        <v>9.5</v>
      </c>
      <c r="E17" s="6">
        <v>11</v>
      </c>
      <c r="F17" s="6">
        <v>28</v>
      </c>
      <c r="H17" s="23"/>
      <c r="I17" s="7"/>
    </row>
    <row r="18" spans="1:9" x14ac:dyDescent="0.3">
      <c r="A18" s="17">
        <v>3842</v>
      </c>
      <c r="B18" s="6" t="s">
        <v>5</v>
      </c>
      <c r="C18" s="6" t="s">
        <v>4</v>
      </c>
      <c r="D18" s="6">
        <v>12</v>
      </c>
      <c r="E18" s="6">
        <v>13.5</v>
      </c>
      <c r="F18" s="6">
        <v>13</v>
      </c>
    </row>
    <row r="19" spans="1:9" x14ac:dyDescent="0.3">
      <c r="A19" s="17">
        <v>1537</v>
      </c>
      <c r="B19" s="6" t="s">
        <v>5</v>
      </c>
      <c r="C19" s="6" t="s">
        <v>6</v>
      </c>
      <c r="D19" s="6">
        <v>13</v>
      </c>
      <c r="E19" s="6">
        <v>14.5</v>
      </c>
      <c r="F19" s="6">
        <v>18</v>
      </c>
    </row>
    <row r="20" spans="1:9" x14ac:dyDescent="0.3">
      <c r="A20" s="17">
        <v>9320</v>
      </c>
      <c r="B20" s="6" t="s">
        <v>5</v>
      </c>
      <c r="C20" s="6" t="s">
        <v>4</v>
      </c>
      <c r="D20" s="6">
        <v>14</v>
      </c>
      <c r="E20" s="6">
        <v>16</v>
      </c>
      <c r="F20" s="6">
        <v>22</v>
      </c>
    </row>
    <row r="21" spans="1:9" x14ac:dyDescent="0.3">
      <c r="A21" s="17">
        <v>3042</v>
      </c>
      <c r="B21" s="6" t="s">
        <v>5</v>
      </c>
      <c r="C21" s="6" t="s">
        <v>4</v>
      </c>
      <c r="D21" s="6">
        <v>16.5</v>
      </c>
      <c r="E21" s="6">
        <v>18</v>
      </c>
      <c r="F21" s="6">
        <v>28</v>
      </c>
    </row>
    <row r="22" spans="1:9" x14ac:dyDescent="0.3">
      <c r="A22" s="17">
        <v>3752</v>
      </c>
      <c r="B22" s="6" t="s">
        <v>5</v>
      </c>
      <c r="C22" s="6" t="s">
        <v>4</v>
      </c>
      <c r="D22" s="6">
        <v>18</v>
      </c>
      <c r="E22" s="6">
        <v>19.5</v>
      </c>
      <c r="F22" s="6">
        <v>34</v>
      </c>
    </row>
    <row r="23" spans="1:9" x14ac:dyDescent="0.3">
      <c r="A23" s="17">
        <v>9677</v>
      </c>
      <c r="B23" s="6" t="s">
        <v>5</v>
      </c>
      <c r="C23" s="6" t="s">
        <v>6</v>
      </c>
      <c r="D23" s="6">
        <v>18</v>
      </c>
      <c r="E23" s="6">
        <v>20</v>
      </c>
      <c r="F23" s="6">
        <v>39</v>
      </c>
    </row>
    <row r="24" spans="1:9" x14ac:dyDescent="0.3">
      <c r="A24" s="17">
        <v>6212</v>
      </c>
      <c r="B24" s="6" t="s">
        <v>5</v>
      </c>
      <c r="C24" s="6" t="s">
        <v>4</v>
      </c>
      <c r="D24" s="6">
        <v>18.5</v>
      </c>
      <c r="E24" s="6">
        <v>20</v>
      </c>
      <c r="F24" s="6">
        <v>15</v>
      </c>
    </row>
    <row r="25" spans="1:9" x14ac:dyDescent="0.3">
      <c r="A25" s="17">
        <v>6811</v>
      </c>
      <c r="B25" s="6" t="s">
        <v>6</v>
      </c>
      <c r="C25" s="6" t="s">
        <v>5</v>
      </c>
      <c r="D25" s="6">
        <v>9</v>
      </c>
      <c r="E25" s="6">
        <v>11</v>
      </c>
      <c r="F25" s="6">
        <v>12</v>
      </c>
    </row>
    <row r="26" spans="1:9" x14ac:dyDescent="0.3">
      <c r="A26" s="17">
        <v>9195</v>
      </c>
      <c r="B26" s="6" t="s">
        <v>6</v>
      </c>
      <c r="C26" s="6" t="s">
        <v>5</v>
      </c>
      <c r="D26" s="6">
        <v>12.5</v>
      </c>
      <c r="E26" s="6">
        <v>14</v>
      </c>
      <c r="F26" s="6">
        <v>28</v>
      </c>
    </row>
    <row r="27" spans="1:9" x14ac:dyDescent="0.3">
      <c r="A27" s="17">
        <v>8350</v>
      </c>
      <c r="B27" s="6" t="s">
        <v>6</v>
      </c>
      <c r="C27" s="6" t="s">
        <v>5</v>
      </c>
      <c r="D27" s="6">
        <v>13</v>
      </c>
      <c r="E27" s="6">
        <v>15</v>
      </c>
      <c r="F27" s="6">
        <v>13</v>
      </c>
    </row>
    <row r="28" spans="1:9" x14ac:dyDescent="0.3">
      <c r="A28" s="17">
        <v>9480</v>
      </c>
      <c r="B28" s="6" t="s">
        <v>6</v>
      </c>
      <c r="C28" s="6" t="s">
        <v>4</v>
      </c>
      <c r="D28" s="6">
        <v>13.5</v>
      </c>
      <c r="E28" s="6">
        <v>15.5</v>
      </c>
      <c r="F28" s="6">
        <v>18</v>
      </c>
    </row>
    <row r="29" spans="1:9" x14ac:dyDescent="0.3">
      <c r="A29" s="17">
        <v>7555</v>
      </c>
      <c r="B29" s="6" t="s">
        <v>6</v>
      </c>
      <c r="C29" s="6" t="s">
        <v>5</v>
      </c>
      <c r="D29" s="6">
        <v>14</v>
      </c>
      <c r="E29" s="6">
        <v>15.5</v>
      </c>
      <c r="F29" s="6">
        <v>33</v>
      </c>
    </row>
    <row r="30" spans="1:9" x14ac:dyDescent="0.3">
      <c r="A30" s="17">
        <v>9041</v>
      </c>
      <c r="B30" s="6" t="s">
        <v>6</v>
      </c>
      <c r="C30" s="6" t="s">
        <v>4</v>
      </c>
      <c r="D30" s="6">
        <v>14</v>
      </c>
      <c r="E30" s="6">
        <v>15.5</v>
      </c>
      <c r="F30" s="6">
        <v>28</v>
      </c>
    </row>
    <row r="31" spans="1:9" x14ac:dyDescent="0.3">
      <c r="A31" s="17">
        <v>7539</v>
      </c>
      <c r="B31" s="6" t="s">
        <v>6</v>
      </c>
      <c r="C31" s="6" t="s">
        <v>4</v>
      </c>
      <c r="D31" s="6">
        <v>14.5</v>
      </c>
      <c r="E31" s="6">
        <v>16.5</v>
      </c>
      <c r="F31" s="6">
        <v>19</v>
      </c>
    </row>
    <row r="32" spans="1:9" x14ac:dyDescent="0.3">
      <c r="A32" s="17">
        <v>2710</v>
      </c>
      <c r="B32" s="6" t="s">
        <v>6</v>
      </c>
      <c r="C32" s="6" t="s">
        <v>4</v>
      </c>
      <c r="D32" s="6">
        <v>16</v>
      </c>
      <c r="E32" s="6">
        <v>17.5</v>
      </c>
      <c r="F32" s="6">
        <v>15</v>
      </c>
    </row>
    <row r="34" spans="1:11" x14ac:dyDescent="0.3">
      <c r="A34" s="1" t="s">
        <v>15</v>
      </c>
      <c r="H34" s="5" t="s">
        <v>26</v>
      </c>
    </row>
    <row r="35" spans="1:11" x14ac:dyDescent="0.3">
      <c r="A35" s="2" t="s">
        <v>16</v>
      </c>
    </row>
    <row r="36" spans="1:11" s="3" customFormat="1" x14ac:dyDescent="0.3">
      <c r="A36" s="18" t="s">
        <v>118</v>
      </c>
      <c r="B36" s="18" t="s">
        <v>119</v>
      </c>
      <c r="C36" s="3" t="s">
        <v>126</v>
      </c>
      <c r="D36" s="3" t="s">
        <v>120</v>
      </c>
      <c r="F36" s="3" t="s">
        <v>127</v>
      </c>
      <c r="H36" s="18" t="s">
        <v>27</v>
      </c>
      <c r="I36" s="3" t="s">
        <v>128</v>
      </c>
      <c r="K36" s="3" t="s">
        <v>28</v>
      </c>
    </row>
    <row r="37" spans="1:11" x14ac:dyDescent="0.3">
      <c r="A37" s="18" t="s">
        <v>18</v>
      </c>
      <c r="B37" s="18" t="s">
        <v>45</v>
      </c>
      <c r="C37" s="2">
        <f>F10</f>
        <v>25</v>
      </c>
      <c r="D37" s="25">
        <v>1</v>
      </c>
      <c r="E37" s="17" t="s">
        <v>17</v>
      </c>
      <c r="F37" s="2">
        <v>1</v>
      </c>
      <c r="H37" s="18" t="s">
        <v>18</v>
      </c>
      <c r="I37" s="3">
        <f t="shared" ref="I37:I68" si="0">SUMIF(Flight_origin,H37,Flight_flow)+SUMIF(Ground_origin,H37,Ground_flow)+SUMIF(Overnight_origin,H37,Overnight_flow)-(SUMIF(Flight_destination,H37,Flight_flow)+SUMIF(Ground_destination,H37,Ground_flow)+SUMIF(Overnight_destination,H37,Overnight_flow))</f>
        <v>0</v>
      </c>
      <c r="J37" s="17" t="s">
        <v>29</v>
      </c>
      <c r="K37" s="3">
        <v>0</v>
      </c>
    </row>
    <row r="38" spans="1:11" x14ac:dyDescent="0.3">
      <c r="A38" s="18" t="s">
        <v>46</v>
      </c>
      <c r="B38" s="18" t="s">
        <v>47</v>
      </c>
      <c r="C38" s="2">
        <f t="shared" ref="C38:C59" si="1">F11</f>
        <v>30</v>
      </c>
      <c r="D38" s="25">
        <v>1</v>
      </c>
      <c r="E38" s="17" t="s">
        <v>17</v>
      </c>
      <c r="F38" s="2">
        <v>1</v>
      </c>
      <c r="H38" s="18" t="s">
        <v>78</v>
      </c>
      <c r="I38" s="3">
        <f t="shared" si="0"/>
        <v>0</v>
      </c>
      <c r="J38" s="17" t="s">
        <v>29</v>
      </c>
      <c r="K38" s="3">
        <v>0</v>
      </c>
    </row>
    <row r="39" spans="1:11" x14ac:dyDescent="0.3">
      <c r="A39" s="18" t="s">
        <v>48</v>
      </c>
      <c r="B39" s="18" t="s">
        <v>49</v>
      </c>
      <c r="C39" s="2">
        <f t="shared" si="1"/>
        <v>39</v>
      </c>
      <c r="D39" s="25">
        <v>1</v>
      </c>
      <c r="E39" s="17" t="s">
        <v>17</v>
      </c>
      <c r="F39" s="2">
        <v>1</v>
      </c>
      <c r="H39" s="18" t="s">
        <v>79</v>
      </c>
      <c r="I39" s="3">
        <f t="shared" si="0"/>
        <v>0</v>
      </c>
      <c r="J39" s="17" t="s">
        <v>29</v>
      </c>
      <c r="K39" s="3">
        <v>0</v>
      </c>
    </row>
    <row r="40" spans="1:11" x14ac:dyDescent="0.3">
      <c r="A40" s="18" t="s">
        <v>50</v>
      </c>
      <c r="B40" s="18" t="s">
        <v>51</v>
      </c>
      <c r="C40" s="2">
        <f t="shared" si="1"/>
        <v>24</v>
      </c>
      <c r="D40" s="25">
        <v>1</v>
      </c>
      <c r="E40" s="17" t="s">
        <v>17</v>
      </c>
      <c r="F40" s="2">
        <v>1</v>
      </c>
      <c r="H40" s="18" t="s">
        <v>46</v>
      </c>
      <c r="I40" s="3">
        <f t="shared" si="0"/>
        <v>0</v>
      </c>
      <c r="J40" s="17" t="s">
        <v>29</v>
      </c>
      <c r="K40" s="3">
        <v>0</v>
      </c>
    </row>
    <row r="41" spans="1:11" x14ac:dyDescent="0.3">
      <c r="A41" s="18" t="s">
        <v>50</v>
      </c>
      <c r="B41" s="18" t="s">
        <v>52</v>
      </c>
      <c r="C41" s="2">
        <f t="shared" si="1"/>
        <v>24</v>
      </c>
      <c r="D41" s="25">
        <v>1</v>
      </c>
      <c r="E41" s="17" t="s">
        <v>17</v>
      </c>
      <c r="F41" s="2">
        <v>1</v>
      </c>
      <c r="H41" s="18" t="s">
        <v>80</v>
      </c>
      <c r="I41" s="3">
        <f t="shared" si="0"/>
        <v>0</v>
      </c>
      <c r="J41" s="17" t="s">
        <v>29</v>
      </c>
      <c r="K41" s="3">
        <v>0</v>
      </c>
    </row>
    <row r="42" spans="1:11" x14ac:dyDescent="0.3">
      <c r="A42" s="18" t="s">
        <v>53</v>
      </c>
      <c r="B42" s="18" t="s">
        <v>54</v>
      </c>
      <c r="C42" s="2">
        <f t="shared" si="1"/>
        <v>35</v>
      </c>
      <c r="D42" s="25">
        <v>1</v>
      </c>
      <c r="E42" s="17" t="s">
        <v>17</v>
      </c>
      <c r="F42" s="2">
        <v>1</v>
      </c>
      <c r="H42" s="18" t="s">
        <v>81</v>
      </c>
      <c r="I42" s="3">
        <f t="shared" si="0"/>
        <v>0</v>
      </c>
      <c r="J42" s="17" t="s">
        <v>29</v>
      </c>
      <c r="K42" s="3">
        <v>0</v>
      </c>
    </row>
    <row r="43" spans="1:11" x14ac:dyDescent="0.3">
      <c r="A43" s="18" t="s">
        <v>55</v>
      </c>
      <c r="B43" s="18" t="s">
        <v>56</v>
      </c>
      <c r="C43" s="2">
        <f t="shared" si="1"/>
        <v>29</v>
      </c>
      <c r="D43" s="25">
        <v>1</v>
      </c>
      <c r="E43" s="17" t="s">
        <v>17</v>
      </c>
      <c r="F43" s="2">
        <v>1</v>
      </c>
      <c r="H43" s="18" t="s">
        <v>58</v>
      </c>
      <c r="I43" s="3">
        <f t="shared" si="0"/>
        <v>0</v>
      </c>
      <c r="J43" s="17" t="s">
        <v>29</v>
      </c>
      <c r="K43" s="3">
        <v>0</v>
      </c>
    </row>
    <row r="44" spans="1:11" x14ac:dyDescent="0.3">
      <c r="A44" s="18" t="s">
        <v>57</v>
      </c>
      <c r="B44" s="18" t="s">
        <v>58</v>
      </c>
      <c r="C44" s="2">
        <f t="shared" si="1"/>
        <v>28</v>
      </c>
      <c r="D44" s="25">
        <v>1</v>
      </c>
      <c r="E44" s="17" t="s">
        <v>17</v>
      </c>
      <c r="F44" s="2">
        <v>1</v>
      </c>
      <c r="H44" s="18" t="s">
        <v>82</v>
      </c>
      <c r="I44" s="3">
        <f t="shared" si="0"/>
        <v>0</v>
      </c>
      <c r="J44" s="17" t="s">
        <v>29</v>
      </c>
      <c r="K44" s="3">
        <v>0</v>
      </c>
    </row>
    <row r="45" spans="1:11" x14ac:dyDescent="0.3">
      <c r="A45" s="18" t="s">
        <v>59</v>
      </c>
      <c r="B45" s="18" t="s">
        <v>50</v>
      </c>
      <c r="C45" s="2">
        <f t="shared" si="1"/>
        <v>13</v>
      </c>
      <c r="D45" s="25">
        <v>1</v>
      </c>
      <c r="E45" s="17" t="s">
        <v>17</v>
      </c>
      <c r="F45" s="2">
        <v>1</v>
      </c>
      <c r="H45" s="18" t="s">
        <v>83</v>
      </c>
      <c r="I45" s="3">
        <f t="shared" si="0"/>
        <v>0</v>
      </c>
      <c r="J45" s="17" t="s">
        <v>29</v>
      </c>
      <c r="K45" s="3">
        <v>0</v>
      </c>
    </row>
    <row r="46" spans="1:11" x14ac:dyDescent="0.3">
      <c r="A46" s="18" t="s">
        <v>60</v>
      </c>
      <c r="B46" s="18" t="s">
        <v>61</v>
      </c>
      <c r="C46" s="2">
        <f t="shared" si="1"/>
        <v>18</v>
      </c>
      <c r="D46" s="25">
        <v>1</v>
      </c>
      <c r="E46" s="17" t="s">
        <v>17</v>
      </c>
      <c r="F46" s="2">
        <v>1</v>
      </c>
      <c r="H46" s="18" t="s">
        <v>48</v>
      </c>
      <c r="I46" s="3">
        <f t="shared" si="0"/>
        <v>0</v>
      </c>
      <c r="J46" s="17" t="s">
        <v>29</v>
      </c>
      <c r="K46" s="3">
        <v>0</v>
      </c>
    </row>
    <row r="47" spans="1:11" x14ac:dyDescent="0.3">
      <c r="A47" s="18" t="s">
        <v>62</v>
      </c>
      <c r="B47" s="18" t="s">
        <v>53</v>
      </c>
      <c r="C47" s="2">
        <f t="shared" si="1"/>
        <v>22</v>
      </c>
      <c r="D47" s="25">
        <v>1</v>
      </c>
      <c r="E47" s="17" t="s">
        <v>17</v>
      </c>
      <c r="F47" s="2">
        <v>1</v>
      </c>
      <c r="H47" s="18" t="s">
        <v>84</v>
      </c>
      <c r="I47" s="3">
        <f t="shared" si="0"/>
        <v>0</v>
      </c>
      <c r="J47" s="17" t="s">
        <v>29</v>
      </c>
      <c r="K47" s="3">
        <v>0</v>
      </c>
    </row>
    <row r="48" spans="1:11" x14ac:dyDescent="0.3">
      <c r="A48" s="18" t="s">
        <v>63</v>
      </c>
      <c r="B48" s="18" t="s">
        <v>64</v>
      </c>
      <c r="C48" s="2">
        <f t="shared" si="1"/>
        <v>28</v>
      </c>
      <c r="D48" s="25">
        <v>1</v>
      </c>
      <c r="E48" s="17" t="s">
        <v>17</v>
      </c>
      <c r="F48" s="2">
        <v>1</v>
      </c>
      <c r="H48" s="18" t="s">
        <v>50</v>
      </c>
      <c r="I48" s="3">
        <f t="shared" si="0"/>
        <v>0</v>
      </c>
      <c r="J48" s="17" t="s">
        <v>29</v>
      </c>
      <c r="K48" s="3">
        <v>0</v>
      </c>
    </row>
    <row r="49" spans="1:11" x14ac:dyDescent="0.3">
      <c r="A49" s="18" t="s">
        <v>65</v>
      </c>
      <c r="B49" s="18" t="s">
        <v>66</v>
      </c>
      <c r="C49" s="2">
        <f t="shared" si="1"/>
        <v>34</v>
      </c>
      <c r="D49" s="25">
        <v>1</v>
      </c>
      <c r="E49" s="17" t="s">
        <v>17</v>
      </c>
      <c r="F49" s="2">
        <v>1</v>
      </c>
      <c r="H49" s="18" t="s">
        <v>85</v>
      </c>
      <c r="I49" s="3">
        <f t="shared" si="0"/>
        <v>0</v>
      </c>
      <c r="J49" s="17" t="s">
        <v>29</v>
      </c>
      <c r="K49" s="3">
        <v>0</v>
      </c>
    </row>
    <row r="50" spans="1:11" x14ac:dyDescent="0.3">
      <c r="A50" s="18" t="s">
        <v>65</v>
      </c>
      <c r="B50" s="18" t="s">
        <v>23</v>
      </c>
      <c r="C50" s="2">
        <f t="shared" si="1"/>
        <v>39</v>
      </c>
      <c r="D50" s="25">
        <v>1</v>
      </c>
      <c r="E50" s="17" t="s">
        <v>17</v>
      </c>
      <c r="F50" s="2">
        <v>1</v>
      </c>
      <c r="H50" s="18" t="s">
        <v>86</v>
      </c>
      <c r="I50" s="3">
        <f t="shared" si="0"/>
        <v>0</v>
      </c>
      <c r="J50" s="17" t="s">
        <v>29</v>
      </c>
      <c r="K50" s="3">
        <v>0</v>
      </c>
    </row>
    <row r="51" spans="1:11" x14ac:dyDescent="0.3">
      <c r="A51" s="18" t="s">
        <v>67</v>
      </c>
      <c r="B51" s="18" t="s">
        <v>21</v>
      </c>
      <c r="C51" s="2">
        <f t="shared" si="1"/>
        <v>15</v>
      </c>
      <c r="D51" s="25">
        <v>1</v>
      </c>
      <c r="E51" s="17" t="s">
        <v>17</v>
      </c>
      <c r="F51" s="2">
        <v>1</v>
      </c>
      <c r="H51" s="18" t="s">
        <v>87</v>
      </c>
      <c r="I51" s="3">
        <f t="shared" si="0"/>
        <v>0</v>
      </c>
      <c r="J51" s="17" t="s">
        <v>29</v>
      </c>
      <c r="K51" s="3">
        <v>0</v>
      </c>
    </row>
    <row r="52" spans="1:11" x14ac:dyDescent="0.3">
      <c r="A52" s="18" t="s">
        <v>68</v>
      </c>
      <c r="B52" s="18" t="s">
        <v>69</v>
      </c>
      <c r="C52" s="2">
        <f t="shared" si="1"/>
        <v>12</v>
      </c>
      <c r="D52" s="25">
        <v>1</v>
      </c>
      <c r="E52" s="17" t="s">
        <v>17</v>
      </c>
      <c r="F52" s="2">
        <v>1</v>
      </c>
      <c r="H52" s="18" t="s">
        <v>74</v>
      </c>
      <c r="I52" s="3">
        <f t="shared" si="0"/>
        <v>0</v>
      </c>
      <c r="J52" s="17" t="s">
        <v>29</v>
      </c>
      <c r="K52" s="3">
        <v>0</v>
      </c>
    </row>
    <row r="53" spans="1:11" x14ac:dyDescent="0.3">
      <c r="A53" s="18" t="s">
        <v>70</v>
      </c>
      <c r="B53" s="18" t="s">
        <v>62</v>
      </c>
      <c r="C53" s="2">
        <f t="shared" si="1"/>
        <v>28</v>
      </c>
      <c r="D53" s="25">
        <v>1</v>
      </c>
      <c r="E53" s="17" t="s">
        <v>17</v>
      </c>
      <c r="F53" s="2">
        <v>1</v>
      </c>
      <c r="H53" s="18" t="s">
        <v>53</v>
      </c>
      <c r="I53" s="3">
        <f t="shared" si="0"/>
        <v>0</v>
      </c>
      <c r="J53" s="17" t="s">
        <v>29</v>
      </c>
      <c r="K53" s="3">
        <v>0</v>
      </c>
    </row>
    <row r="54" spans="1:11" x14ac:dyDescent="0.3">
      <c r="A54" s="18" t="s">
        <v>71</v>
      </c>
      <c r="B54" s="18" t="s">
        <v>72</v>
      </c>
      <c r="C54" s="2">
        <f t="shared" si="1"/>
        <v>13</v>
      </c>
      <c r="D54" s="25">
        <v>1</v>
      </c>
      <c r="E54" s="17" t="s">
        <v>17</v>
      </c>
      <c r="F54" s="2">
        <v>1</v>
      </c>
      <c r="H54" s="18" t="s">
        <v>55</v>
      </c>
      <c r="I54" s="3">
        <f t="shared" si="0"/>
        <v>0</v>
      </c>
      <c r="J54" s="17" t="s">
        <v>29</v>
      </c>
      <c r="K54" s="3">
        <v>0</v>
      </c>
    </row>
    <row r="55" spans="1:11" x14ac:dyDescent="0.3">
      <c r="A55" s="18" t="s">
        <v>73</v>
      </c>
      <c r="B55" s="18" t="s">
        <v>74</v>
      </c>
      <c r="C55" s="2">
        <f t="shared" si="1"/>
        <v>18</v>
      </c>
      <c r="D55" s="25">
        <v>0</v>
      </c>
      <c r="E55" s="17" t="s">
        <v>17</v>
      </c>
      <c r="F55" s="2">
        <v>1</v>
      </c>
      <c r="H55" s="18" t="s">
        <v>88</v>
      </c>
      <c r="I55" s="3">
        <f t="shared" si="0"/>
        <v>0</v>
      </c>
      <c r="J55" s="17" t="s">
        <v>29</v>
      </c>
      <c r="K55" s="3">
        <v>0</v>
      </c>
    </row>
    <row r="56" spans="1:11" x14ac:dyDescent="0.3">
      <c r="A56" s="18" t="s">
        <v>49</v>
      </c>
      <c r="B56" s="18" t="s">
        <v>75</v>
      </c>
      <c r="C56" s="2">
        <f t="shared" si="1"/>
        <v>33</v>
      </c>
      <c r="D56" s="25">
        <v>1</v>
      </c>
      <c r="E56" s="17" t="s">
        <v>17</v>
      </c>
      <c r="F56" s="2">
        <v>1</v>
      </c>
      <c r="H56" s="18" t="s">
        <v>77</v>
      </c>
      <c r="I56" s="3">
        <f t="shared" si="0"/>
        <v>0</v>
      </c>
      <c r="J56" s="17" t="s">
        <v>29</v>
      </c>
      <c r="K56" s="3">
        <v>0</v>
      </c>
    </row>
    <row r="57" spans="1:11" x14ac:dyDescent="0.3">
      <c r="A57" s="18" t="s">
        <v>49</v>
      </c>
      <c r="B57" s="18" t="s">
        <v>74</v>
      </c>
      <c r="C57" s="2">
        <f t="shared" si="1"/>
        <v>28</v>
      </c>
      <c r="D57" s="25">
        <v>1</v>
      </c>
      <c r="E57" s="17" t="s">
        <v>17</v>
      </c>
      <c r="F57" s="2">
        <v>1</v>
      </c>
      <c r="H57" s="18" t="s">
        <v>64</v>
      </c>
      <c r="I57" s="3">
        <f t="shared" si="0"/>
        <v>0</v>
      </c>
      <c r="J57" s="17" t="s">
        <v>29</v>
      </c>
      <c r="K57" s="3">
        <v>0</v>
      </c>
    </row>
    <row r="58" spans="1:11" x14ac:dyDescent="0.3">
      <c r="A58" s="18" t="s">
        <v>61</v>
      </c>
      <c r="B58" s="18" t="s">
        <v>55</v>
      </c>
      <c r="C58" s="2">
        <f t="shared" si="1"/>
        <v>19</v>
      </c>
      <c r="D58" s="25">
        <v>1</v>
      </c>
      <c r="E58" s="17" t="s">
        <v>17</v>
      </c>
      <c r="F58" s="2">
        <v>1</v>
      </c>
      <c r="H58" s="18" t="s">
        <v>89</v>
      </c>
      <c r="I58" s="3">
        <f t="shared" si="0"/>
        <v>0</v>
      </c>
      <c r="J58" s="17" t="s">
        <v>29</v>
      </c>
      <c r="K58" s="3">
        <v>0</v>
      </c>
    </row>
    <row r="59" spans="1:11" x14ac:dyDescent="0.3">
      <c r="A59" s="18" t="s">
        <v>76</v>
      </c>
      <c r="B59" s="18" t="s">
        <v>77</v>
      </c>
      <c r="C59" s="2">
        <f t="shared" si="1"/>
        <v>15</v>
      </c>
      <c r="D59" s="25">
        <v>1</v>
      </c>
      <c r="E59" s="17" t="s">
        <v>17</v>
      </c>
      <c r="F59" s="2">
        <v>1</v>
      </c>
      <c r="H59" s="18" t="s">
        <v>90</v>
      </c>
      <c r="I59" s="3">
        <f t="shared" si="0"/>
        <v>0</v>
      </c>
      <c r="J59" s="17" t="s">
        <v>29</v>
      </c>
      <c r="K59" s="3">
        <v>0</v>
      </c>
    </row>
    <row r="60" spans="1:11" x14ac:dyDescent="0.3">
      <c r="H60" s="18" t="s">
        <v>66</v>
      </c>
      <c r="I60" s="3">
        <f t="shared" si="0"/>
        <v>0</v>
      </c>
      <c r="J60" s="17" t="s">
        <v>29</v>
      </c>
      <c r="K60" s="3">
        <v>0</v>
      </c>
    </row>
    <row r="61" spans="1:11" x14ac:dyDescent="0.3">
      <c r="A61" s="2" t="s">
        <v>24</v>
      </c>
      <c r="H61" s="18" t="s">
        <v>21</v>
      </c>
      <c r="I61" s="3">
        <f t="shared" si="0"/>
        <v>0</v>
      </c>
      <c r="J61" s="17" t="s">
        <v>29</v>
      </c>
      <c r="K61" s="3">
        <v>0</v>
      </c>
    </row>
    <row r="62" spans="1:11" x14ac:dyDescent="0.3">
      <c r="A62" s="18" t="s">
        <v>121</v>
      </c>
      <c r="B62" s="18" t="s">
        <v>122</v>
      </c>
      <c r="C62" s="3" t="s">
        <v>125</v>
      </c>
      <c r="D62" s="3" t="s">
        <v>123</v>
      </c>
      <c r="E62" s="3"/>
      <c r="F62" s="3"/>
      <c r="H62" s="18" t="s">
        <v>19</v>
      </c>
      <c r="I62" s="3">
        <f t="shared" si="0"/>
        <v>0</v>
      </c>
      <c r="J62" s="17" t="s">
        <v>29</v>
      </c>
      <c r="K62" s="3">
        <v>0</v>
      </c>
    </row>
    <row r="63" spans="1:11" x14ac:dyDescent="0.3">
      <c r="A63" s="18" t="s">
        <v>18</v>
      </c>
      <c r="B63" s="18" t="s">
        <v>78</v>
      </c>
      <c r="C63" s="2">
        <v>0</v>
      </c>
      <c r="D63" s="25">
        <v>2</v>
      </c>
      <c r="H63" s="18" t="s">
        <v>91</v>
      </c>
      <c r="I63" s="3">
        <f t="shared" si="0"/>
        <v>0</v>
      </c>
      <c r="J63" s="17" t="s">
        <v>29</v>
      </c>
      <c r="K63" s="3">
        <v>0</v>
      </c>
    </row>
    <row r="64" spans="1:11" x14ac:dyDescent="0.3">
      <c r="A64" s="18" t="s">
        <v>78</v>
      </c>
      <c r="B64" s="18" t="s">
        <v>79</v>
      </c>
      <c r="C64" s="2">
        <v>0</v>
      </c>
      <c r="D64" s="25">
        <v>2</v>
      </c>
      <c r="H64" s="18" t="s">
        <v>45</v>
      </c>
      <c r="I64" s="3">
        <f t="shared" si="0"/>
        <v>0</v>
      </c>
      <c r="J64" s="17" t="s">
        <v>29</v>
      </c>
      <c r="K64" s="3">
        <v>0</v>
      </c>
    </row>
    <row r="65" spans="1:11" x14ac:dyDescent="0.3">
      <c r="A65" s="18" t="s">
        <v>79</v>
      </c>
      <c r="B65" s="18" t="s">
        <v>46</v>
      </c>
      <c r="C65" s="2">
        <v>0</v>
      </c>
      <c r="D65" s="25">
        <v>2</v>
      </c>
      <c r="H65" s="18" t="s">
        <v>57</v>
      </c>
      <c r="I65" s="3">
        <f t="shared" si="0"/>
        <v>0</v>
      </c>
      <c r="J65" s="17" t="s">
        <v>29</v>
      </c>
      <c r="K65" s="3">
        <v>0</v>
      </c>
    </row>
    <row r="66" spans="1:11" x14ac:dyDescent="0.3">
      <c r="A66" s="18" t="s">
        <v>46</v>
      </c>
      <c r="B66" s="18" t="s">
        <v>80</v>
      </c>
      <c r="C66" s="2">
        <v>0</v>
      </c>
      <c r="D66" s="25">
        <v>1</v>
      </c>
      <c r="H66" s="18" t="s">
        <v>92</v>
      </c>
      <c r="I66" s="3">
        <f t="shared" si="0"/>
        <v>0</v>
      </c>
      <c r="J66" s="17" t="s">
        <v>29</v>
      </c>
      <c r="K66" s="3">
        <v>0</v>
      </c>
    </row>
    <row r="67" spans="1:11" x14ac:dyDescent="0.3">
      <c r="A67" s="18" t="s">
        <v>80</v>
      </c>
      <c r="B67" s="18" t="s">
        <v>81</v>
      </c>
      <c r="C67" s="2">
        <v>0</v>
      </c>
      <c r="D67" s="25">
        <v>1</v>
      </c>
      <c r="H67" s="18" t="s">
        <v>47</v>
      </c>
      <c r="I67" s="3">
        <f t="shared" si="0"/>
        <v>0</v>
      </c>
      <c r="J67" s="17" t="s">
        <v>29</v>
      </c>
      <c r="K67" s="3">
        <v>0</v>
      </c>
    </row>
    <row r="68" spans="1:11" x14ac:dyDescent="0.3">
      <c r="A68" s="18" t="s">
        <v>81</v>
      </c>
      <c r="B68" s="18" t="s">
        <v>58</v>
      </c>
      <c r="C68" s="2">
        <v>0</v>
      </c>
      <c r="D68" s="25">
        <v>1</v>
      </c>
      <c r="H68" s="18" t="s">
        <v>69</v>
      </c>
      <c r="I68" s="3">
        <f t="shared" si="0"/>
        <v>0</v>
      </c>
      <c r="J68" s="17" t="s">
        <v>29</v>
      </c>
      <c r="K68" s="3">
        <v>0</v>
      </c>
    </row>
    <row r="69" spans="1:11" x14ac:dyDescent="0.3">
      <c r="A69" s="18" t="s">
        <v>58</v>
      </c>
      <c r="B69" s="18" t="s">
        <v>82</v>
      </c>
      <c r="C69" s="2">
        <v>0</v>
      </c>
      <c r="D69" s="25">
        <v>2</v>
      </c>
      <c r="H69" s="18" t="s">
        <v>93</v>
      </c>
      <c r="I69" s="3">
        <f t="shared" ref="I69:I100" si="2">SUMIF(Flight_origin,H69,Flight_flow)+SUMIF(Ground_origin,H69,Ground_flow)+SUMIF(Overnight_origin,H69,Overnight_flow)-(SUMIF(Flight_destination,H69,Flight_flow)+SUMIF(Ground_destination,H69,Ground_flow)+SUMIF(Overnight_destination,H69,Overnight_flow))</f>
        <v>0</v>
      </c>
      <c r="J69" s="17" t="s">
        <v>29</v>
      </c>
      <c r="K69" s="3">
        <v>0</v>
      </c>
    </row>
    <row r="70" spans="1:11" x14ac:dyDescent="0.3">
      <c r="A70" s="18" t="s">
        <v>82</v>
      </c>
      <c r="B70" s="18" t="s">
        <v>83</v>
      </c>
      <c r="C70" s="2">
        <v>0</v>
      </c>
      <c r="D70" s="25">
        <v>2</v>
      </c>
      <c r="H70" s="18" t="s">
        <v>59</v>
      </c>
      <c r="I70" s="3">
        <f t="shared" si="2"/>
        <v>0</v>
      </c>
      <c r="J70" s="17" t="s">
        <v>29</v>
      </c>
      <c r="K70" s="3">
        <v>0</v>
      </c>
    </row>
    <row r="71" spans="1:11" x14ac:dyDescent="0.3">
      <c r="A71" s="18" t="s">
        <v>83</v>
      </c>
      <c r="B71" s="18" t="s">
        <v>48</v>
      </c>
      <c r="C71" s="2">
        <v>0</v>
      </c>
      <c r="D71" s="25">
        <v>2</v>
      </c>
      <c r="H71" s="18" t="s">
        <v>94</v>
      </c>
      <c r="I71" s="3">
        <f t="shared" si="2"/>
        <v>0</v>
      </c>
      <c r="J71" s="17" t="s">
        <v>29</v>
      </c>
      <c r="K71" s="3">
        <v>0</v>
      </c>
    </row>
    <row r="72" spans="1:11" x14ac:dyDescent="0.3">
      <c r="A72" s="18" t="s">
        <v>48</v>
      </c>
      <c r="B72" s="18" t="s">
        <v>84</v>
      </c>
      <c r="C72" s="2">
        <v>0</v>
      </c>
      <c r="D72" s="25">
        <v>1</v>
      </c>
      <c r="H72" s="18" t="s">
        <v>60</v>
      </c>
      <c r="I72" s="3">
        <f t="shared" si="2"/>
        <v>0</v>
      </c>
      <c r="J72" s="17" t="s">
        <v>29</v>
      </c>
      <c r="K72" s="3">
        <v>0</v>
      </c>
    </row>
    <row r="73" spans="1:11" x14ac:dyDescent="0.3">
      <c r="A73" s="18" t="s">
        <v>84</v>
      </c>
      <c r="B73" s="18" t="s">
        <v>50</v>
      </c>
      <c r="C73" s="2">
        <v>0</v>
      </c>
      <c r="D73" s="25">
        <v>1</v>
      </c>
      <c r="H73" s="18" t="s">
        <v>95</v>
      </c>
      <c r="I73" s="3">
        <f t="shared" si="2"/>
        <v>0</v>
      </c>
      <c r="J73" s="17" t="s">
        <v>29</v>
      </c>
      <c r="K73" s="3">
        <v>0</v>
      </c>
    </row>
    <row r="74" spans="1:11" x14ac:dyDescent="0.3">
      <c r="A74" s="18" t="s">
        <v>50</v>
      </c>
      <c r="B74" s="18" t="s">
        <v>85</v>
      </c>
      <c r="C74" s="2">
        <v>0</v>
      </c>
      <c r="D74" s="25">
        <v>0</v>
      </c>
      <c r="H74" s="18" t="s">
        <v>62</v>
      </c>
      <c r="I74" s="3">
        <f t="shared" si="2"/>
        <v>0</v>
      </c>
      <c r="J74" s="17" t="s">
        <v>29</v>
      </c>
      <c r="K74" s="3">
        <v>0</v>
      </c>
    </row>
    <row r="75" spans="1:11" x14ac:dyDescent="0.3">
      <c r="A75" s="18" t="s">
        <v>85</v>
      </c>
      <c r="B75" s="18" t="s">
        <v>86</v>
      </c>
      <c r="C75" s="2">
        <v>0</v>
      </c>
      <c r="D75" s="25">
        <v>0</v>
      </c>
      <c r="H75" s="18" t="s">
        <v>52</v>
      </c>
      <c r="I75" s="3">
        <f t="shared" si="2"/>
        <v>0</v>
      </c>
      <c r="J75" s="17" t="s">
        <v>29</v>
      </c>
      <c r="K75" s="3">
        <v>0</v>
      </c>
    </row>
    <row r="76" spans="1:11" x14ac:dyDescent="0.3">
      <c r="A76" s="18" t="s">
        <v>86</v>
      </c>
      <c r="B76" s="18" t="s">
        <v>87</v>
      </c>
      <c r="C76" s="2">
        <v>0</v>
      </c>
      <c r="D76" s="25">
        <v>0</v>
      </c>
      <c r="H76" s="18" t="s">
        <v>72</v>
      </c>
      <c r="I76" s="3">
        <f t="shared" si="2"/>
        <v>0</v>
      </c>
      <c r="J76" s="17" t="s">
        <v>29</v>
      </c>
      <c r="K76" s="3">
        <v>0</v>
      </c>
    </row>
    <row r="77" spans="1:11" x14ac:dyDescent="0.3">
      <c r="A77" s="18" t="s">
        <v>87</v>
      </c>
      <c r="B77" s="18" t="s">
        <v>74</v>
      </c>
      <c r="C77" s="2">
        <v>0</v>
      </c>
      <c r="D77" s="25">
        <v>0</v>
      </c>
      <c r="H77" s="18" t="s">
        <v>75</v>
      </c>
      <c r="I77" s="3">
        <f t="shared" si="2"/>
        <v>0</v>
      </c>
      <c r="J77" s="17" t="s">
        <v>29</v>
      </c>
      <c r="K77" s="3">
        <v>0</v>
      </c>
    </row>
    <row r="78" spans="1:11" x14ac:dyDescent="0.3">
      <c r="A78" s="18" t="s">
        <v>74</v>
      </c>
      <c r="B78" s="18" t="s">
        <v>53</v>
      </c>
      <c r="C78" s="2">
        <v>0</v>
      </c>
      <c r="D78" s="25">
        <v>1</v>
      </c>
      <c r="H78" s="18" t="s">
        <v>96</v>
      </c>
      <c r="I78" s="3">
        <f t="shared" si="2"/>
        <v>0</v>
      </c>
      <c r="J78" s="17" t="s">
        <v>29</v>
      </c>
      <c r="K78" s="3">
        <v>0</v>
      </c>
    </row>
    <row r="79" spans="1:11" x14ac:dyDescent="0.3">
      <c r="A79" s="18" t="s">
        <v>53</v>
      </c>
      <c r="B79" s="18" t="s">
        <v>55</v>
      </c>
      <c r="C79" s="2">
        <v>0</v>
      </c>
      <c r="D79" s="25">
        <v>1</v>
      </c>
      <c r="H79" s="18" t="s">
        <v>63</v>
      </c>
      <c r="I79" s="3">
        <f t="shared" si="2"/>
        <v>0</v>
      </c>
      <c r="J79" s="17" t="s">
        <v>29</v>
      </c>
      <c r="K79" s="3">
        <v>0</v>
      </c>
    </row>
    <row r="80" spans="1:11" x14ac:dyDescent="0.3">
      <c r="A80" s="18" t="s">
        <v>55</v>
      </c>
      <c r="B80" s="18" t="s">
        <v>88</v>
      </c>
      <c r="C80" s="2">
        <v>0</v>
      </c>
      <c r="D80" s="25">
        <v>1</v>
      </c>
      <c r="H80" s="18" t="s">
        <v>97</v>
      </c>
      <c r="I80" s="3">
        <f t="shared" si="2"/>
        <v>0</v>
      </c>
      <c r="J80" s="17" t="s">
        <v>29</v>
      </c>
      <c r="K80" s="3">
        <v>0</v>
      </c>
    </row>
    <row r="81" spans="1:11" x14ac:dyDescent="0.3">
      <c r="A81" s="18" t="s">
        <v>88</v>
      </c>
      <c r="B81" s="18" t="s">
        <v>77</v>
      </c>
      <c r="C81" s="2">
        <v>0</v>
      </c>
      <c r="D81" s="25">
        <v>1</v>
      </c>
      <c r="H81" s="18" t="s">
        <v>56</v>
      </c>
      <c r="I81" s="3">
        <f t="shared" si="2"/>
        <v>0</v>
      </c>
      <c r="J81" s="17" t="s">
        <v>29</v>
      </c>
      <c r="K81" s="3">
        <v>0</v>
      </c>
    </row>
    <row r="82" spans="1:11" x14ac:dyDescent="0.3">
      <c r="A82" s="18" t="s">
        <v>77</v>
      </c>
      <c r="B82" s="18" t="s">
        <v>64</v>
      </c>
      <c r="C82" s="2">
        <v>0</v>
      </c>
      <c r="D82" s="25">
        <v>2</v>
      </c>
      <c r="H82" s="18" t="s">
        <v>65</v>
      </c>
      <c r="I82" s="3">
        <f t="shared" si="2"/>
        <v>0</v>
      </c>
      <c r="J82" s="17" t="s">
        <v>29</v>
      </c>
      <c r="K82" s="3">
        <v>0</v>
      </c>
    </row>
    <row r="83" spans="1:11" x14ac:dyDescent="0.3">
      <c r="A83" s="18" t="s">
        <v>64</v>
      </c>
      <c r="B83" s="18" t="s">
        <v>89</v>
      </c>
      <c r="C83" s="2">
        <v>0</v>
      </c>
      <c r="D83" s="25">
        <v>3</v>
      </c>
      <c r="H83" s="18" t="s">
        <v>67</v>
      </c>
      <c r="I83" s="3">
        <f t="shared" si="2"/>
        <v>0</v>
      </c>
      <c r="J83" s="17" t="s">
        <v>29</v>
      </c>
      <c r="K83" s="3">
        <v>0</v>
      </c>
    </row>
    <row r="84" spans="1:11" x14ac:dyDescent="0.3">
      <c r="A84" s="18" t="s">
        <v>89</v>
      </c>
      <c r="B84" s="18" t="s">
        <v>90</v>
      </c>
      <c r="C84" s="2">
        <v>0</v>
      </c>
      <c r="D84" s="25">
        <v>3</v>
      </c>
      <c r="H84" s="18" t="s">
        <v>98</v>
      </c>
      <c r="I84" s="3">
        <f t="shared" si="2"/>
        <v>0</v>
      </c>
      <c r="J84" s="17" t="s">
        <v>29</v>
      </c>
      <c r="K84" s="3">
        <v>0</v>
      </c>
    </row>
    <row r="85" spans="1:11" x14ac:dyDescent="0.3">
      <c r="A85" s="18" t="s">
        <v>90</v>
      </c>
      <c r="B85" s="18" t="s">
        <v>66</v>
      </c>
      <c r="C85" s="2">
        <v>0</v>
      </c>
      <c r="D85" s="25">
        <v>3</v>
      </c>
      <c r="H85" s="18" t="s">
        <v>99</v>
      </c>
      <c r="I85" s="3">
        <f t="shared" si="2"/>
        <v>0</v>
      </c>
      <c r="J85" s="17" t="s">
        <v>29</v>
      </c>
      <c r="K85" s="3">
        <v>0</v>
      </c>
    </row>
    <row r="86" spans="1:11" x14ac:dyDescent="0.3">
      <c r="A86" s="18" t="s">
        <v>66</v>
      </c>
      <c r="B86" s="18" t="s">
        <v>21</v>
      </c>
      <c r="C86" s="2">
        <v>0</v>
      </c>
      <c r="D86" s="25">
        <v>4</v>
      </c>
      <c r="H86" s="18" t="s">
        <v>22</v>
      </c>
      <c r="I86" s="3">
        <f t="shared" si="2"/>
        <v>0</v>
      </c>
      <c r="J86" s="17" t="s">
        <v>29</v>
      </c>
      <c r="K86" s="3">
        <v>0</v>
      </c>
    </row>
    <row r="87" spans="1:11" x14ac:dyDescent="0.3">
      <c r="A87" s="18" t="s">
        <v>19</v>
      </c>
      <c r="B87" s="18" t="s">
        <v>91</v>
      </c>
      <c r="C87" s="2">
        <v>0</v>
      </c>
      <c r="D87" s="25">
        <v>0</v>
      </c>
      <c r="H87" s="18" t="s">
        <v>20</v>
      </c>
      <c r="I87" s="3">
        <f t="shared" si="2"/>
        <v>0</v>
      </c>
      <c r="J87" s="17" t="s">
        <v>29</v>
      </c>
      <c r="K87" s="3">
        <v>0</v>
      </c>
    </row>
    <row r="88" spans="1:11" x14ac:dyDescent="0.3">
      <c r="A88" s="18" t="s">
        <v>91</v>
      </c>
      <c r="B88" s="18" t="s">
        <v>45</v>
      </c>
      <c r="C88" s="2">
        <v>0</v>
      </c>
      <c r="D88" s="25">
        <v>0</v>
      </c>
      <c r="H88" s="18" t="s">
        <v>100</v>
      </c>
      <c r="I88" s="3">
        <f t="shared" si="2"/>
        <v>0</v>
      </c>
      <c r="J88" s="17" t="s">
        <v>29</v>
      </c>
      <c r="K88" s="3">
        <v>0</v>
      </c>
    </row>
    <row r="89" spans="1:11" x14ac:dyDescent="0.3">
      <c r="A89" s="18" t="s">
        <v>45</v>
      </c>
      <c r="B89" s="18" t="s">
        <v>57</v>
      </c>
      <c r="C89" s="2">
        <v>0</v>
      </c>
      <c r="D89" s="25">
        <v>1</v>
      </c>
      <c r="H89" s="18" t="s">
        <v>68</v>
      </c>
      <c r="I89" s="3">
        <f t="shared" si="2"/>
        <v>0</v>
      </c>
      <c r="J89" s="17" t="s">
        <v>29</v>
      </c>
      <c r="K89" s="3">
        <v>0</v>
      </c>
    </row>
    <row r="90" spans="1:11" x14ac:dyDescent="0.3">
      <c r="A90" s="18" t="s">
        <v>57</v>
      </c>
      <c r="B90" s="18" t="s">
        <v>92</v>
      </c>
      <c r="C90" s="2">
        <v>0</v>
      </c>
      <c r="D90" s="25">
        <v>0</v>
      </c>
      <c r="H90" s="18" t="s">
        <v>101</v>
      </c>
      <c r="I90" s="3">
        <f t="shared" si="2"/>
        <v>0</v>
      </c>
      <c r="J90" s="17" t="s">
        <v>29</v>
      </c>
      <c r="K90" s="3">
        <v>0</v>
      </c>
    </row>
    <row r="91" spans="1:11" x14ac:dyDescent="0.3">
      <c r="A91" s="18" t="s">
        <v>92</v>
      </c>
      <c r="B91" s="18" t="s">
        <v>47</v>
      </c>
      <c r="C91" s="2">
        <v>0</v>
      </c>
      <c r="D91" s="25">
        <v>0</v>
      </c>
      <c r="H91" s="18" t="s">
        <v>102</v>
      </c>
      <c r="I91" s="3">
        <f t="shared" si="2"/>
        <v>0</v>
      </c>
      <c r="J91" s="17" t="s">
        <v>29</v>
      </c>
      <c r="K91" s="3">
        <v>0</v>
      </c>
    </row>
    <row r="92" spans="1:11" x14ac:dyDescent="0.3">
      <c r="A92" s="18" t="s">
        <v>47</v>
      </c>
      <c r="B92" s="18" t="s">
        <v>69</v>
      </c>
      <c r="C92" s="2">
        <v>0</v>
      </c>
      <c r="D92" s="25">
        <v>1</v>
      </c>
      <c r="H92" s="18" t="s">
        <v>103</v>
      </c>
      <c r="I92" s="3">
        <f t="shared" si="2"/>
        <v>0</v>
      </c>
      <c r="J92" s="17" t="s">
        <v>29</v>
      </c>
      <c r="K92" s="3">
        <v>0</v>
      </c>
    </row>
    <row r="93" spans="1:11" x14ac:dyDescent="0.3">
      <c r="A93" s="18" t="s">
        <v>69</v>
      </c>
      <c r="B93" s="18" t="s">
        <v>93</v>
      </c>
      <c r="C93" s="2">
        <v>0</v>
      </c>
      <c r="D93" s="25">
        <v>2</v>
      </c>
      <c r="H93" s="18" t="s">
        <v>104</v>
      </c>
      <c r="I93" s="3">
        <f t="shared" si="2"/>
        <v>0</v>
      </c>
      <c r="J93" s="17" t="s">
        <v>29</v>
      </c>
      <c r="K93" s="3">
        <v>0</v>
      </c>
    </row>
    <row r="94" spans="1:11" x14ac:dyDescent="0.3">
      <c r="A94" s="18" t="s">
        <v>93</v>
      </c>
      <c r="B94" s="18" t="s">
        <v>59</v>
      </c>
      <c r="C94" s="2">
        <v>0</v>
      </c>
      <c r="D94" s="25">
        <v>2</v>
      </c>
      <c r="H94" s="18" t="s">
        <v>105</v>
      </c>
      <c r="I94" s="3">
        <f t="shared" si="2"/>
        <v>0</v>
      </c>
      <c r="J94" s="17" t="s">
        <v>29</v>
      </c>
      <c r="K94" s="3">
        <v>0</v>
      </c>
    </row>
    <row r="95" spans="1:11" x14ac:dyDescent="0.3">
      <c r="A95" s="18" t="s">
        <v>59</v>
      </c>
      <c r="B95" s="18" t="s">
        <v>94</v>
      </c>
      <c r="C95" s="2">
        <v>0</v>
      </c>
      <c r="D95" s="25">
        <v>1</v>
      </c>
      <c r="H95" s="18" t="s">
        <v>106</v>
      </c>
      <c r="I95" s="3">
        <f t="shared" si="2"/>
        <v>0</v>
      </c>
      <c r="J95" s="17" t="s">
        <v>29</v>
      </c>
      <c r="K95" s="3">
        <v>0</v>
      </c>
    </row>
    <row r="96" spans="1:11" x14ac:dyDescent="0.3">
      <c r="A96" s="18" t="s">
        <v>94</v>
      </c>
      <c r="B96" s="18" t="s">
        <v>60</v>
      </c>
      <c r="C96" s="2">
        <v>0</v>
      </c>
      <c r="D96" s="25">
        <v>1</v>
      </c>
      <c r="H96" s="18" t="s">
        <v>70</v>
      </c>
      <c r="I96" s="3">
        <f t="shared" si="2"/>
        <v>0</v>
      </c>
      <c r="J96" s="17" t="s">
        <v>29</v>
      </c>
      <c r="K96" s="3">
        <v>0</v>
      </c>
    </row>
    <row r="97" spans="1:11" x14ac:dyDescent="0.3">
      <c r="A97" s="18" t="s">
        <v>60</v>
      </c>
      <c r="B97" s="18" t="s">
        <v>95</v>
      </c>
      <c r="C97" s="2">
        <v>0</v>
      </c>
      <c r="D97" s="25">
        <v>0</v>
      </c>
      <c r="H97" s="18" t="s">
        <v>71</v>
      </c>
      <c r="I97" s="3">
        <f t="shared" si="2"/>
        <v>0</v>
      </c>
      <c r="J97" s="17" t="s">
        <v>29</v>
      </c>
      <c r="K97" s="3">
        <v>0</v>
      </c>
    </row>
    <row r="98" spans="1:11" x14ac:dyDescent="0.3">
      <c r="A98" s="18" t="s">
        <v>95</v>
      </c>
      <c r="B98" s="18" t="s">
        <v>62</v>
      </c>
      <c r="C98" s="2">
        <v>0</v>
      </c>
      <c r="D98" s="25">
        <v>0</v>
      </c>
      <c r="H98" s="18" t="s">
        <v>73</v>
      </c>
      <c r="I98" s="3">
        <f t="shared" si="2"/>
        <v>0</v>
      </c>
      <c r="J98" s="17" t="s">
        <v>29</v>
      </c>
      <c r="K98" s="3">
        <v>0</v>
      </c>
    </row>
    <row r="99" spans="1:11" x14ac:dyDescent="0.3">
      <c r="A99" s="18" t="s">
        <v>62</v>
      </c>
      <c r="B99" s="18" t="s">
        <v>52</v>
      </c>
      <c r="C99" s="2">
        <v>0</v>
      </c>
      <c r="D99" s="25">
        <v>0</v>
      </c>
      <c r="H99" s="18" t="s">
        <v>49</v>
      </c>
      <c r="I99" s="3">
        <f t="shared" si="2"/>
        <v>0</v>
      </c>
      <c r="J99" s="17" t="s">
        <v>29</v>
      </c>
      <c r="K99" s="3">
        <v>0</v>
      </c>
    </row>
    <row r="100" spans="1:11" x14ac:dyDescent="0.3">
      <c r="A100" s="18" t="s">
        <v>52</v>
      </c>
      <c r="B100" s="18" t="s">
        <v>72</v>
      </c>
      <c r="C100" s="2">
        <v>0</v>
      </c>
      <c r="D100" s="25">
        <v>1</v>
      </c>
      <c r="H100" s="18" t="s">
        <v>61</v>
      </c>
      <c r="I100" s="3">
        <f t="shared" si="2"/>
        <v>0</v>
      </c>
      <c r="J100" s="17" t="s">
        <v>29</v>
      </c>
      <c r="K100" s="3">
        <v>0</v>
      </c>
    </row>
    <row r="101" spans="1:11" x14ac:dyDescent="0.3">
      <c r="A101" s="18" t="s">
        <v>72</v>
      </c>
      <c r="B101" s="18" t="s">
        <v>75</v>
      </c>
      <c r="C101" s="2">
        <v>0</v>
      </c>
      <c r="D101" s="25">
        <v>2</v>
      </c>
      <c r="H101" s="18" t="s">
        <v>51</v>
      </c>
      <c r="I101" s="3">
        <f t="shared" ref="I101:I111" si="3">SUMIF(Flight_origin,H101,Flight_flow)+SUMIF(Ground_origin,H101,Ground_flow)+SUMIF(Overnight_origin,H101,Overnight_flow)-(SUMIF(Flight_destination,H101,Flight_flow)+SUMIF(Ground_destination,H101,Ground_flow)+SUMIF(Overnight_destination,H101,Overnight_flow))</f>
        <v>0</v>
      </c>
      <c r="J101" s="17" t="s">
        <v>29</v>
      </c>
      <c r="K101" s="3">
        <v>0</v>
      </c>
    </row>
    <row r="102" spans="1:11" x14ac:dyDescent="0.3">
      <c r="A102" s="18" t="s">
        <v>75</v>
      </c>
      <c r="B102" s="18" t="s">
        <v>96</v>
      </c>
      <c r="C102" s="2">
        <v>0</v>
      </c>
      <c r="D102" s="25">
        <v>3</v>
      </c>
      <c r="H102" s="18" t="s">
        <v>107</v>
      </c>
      <c r="I102" s="3">
        <f t="shared" si="3"/>
        <v>0</v>
      </c>
      <c r="J102" s="17" t="s">
        <v>29</v>
      </c>
      <c r="K102" s="3">
        <v>0</v>
      </c>
    </row>
    <row r="103" spans="1:11" x14ac:dyDescent="0.3">
      <c r="A103" s="18" t="s">
        <v>96</v>
      </c>
      <c r="B103" s="18" t="s">
        <v>63</v>
      </c>
      <c r="C103" s="2">
        <v>0</v>
      </c>
      <c r="D103" s="25">
        <v>3</v>
      </c>
      <c r="H103" s="18" t="s">
        <v>76</v>
      </c>
      <c r="I103" s="3">
        <f t="shared" si="3"/>
        <v>0</v>
      </c>
      <c r="J103" s="17" t="s">
        <v>29</v>
      </c>
      <c r="K103" s="3">
        <v>0</v>
      </c>
    </row>
    <row r="104" spans="1:11" x14ac:dyDescent="0.3">
      <c r="A104" s="18" t="s">
        <v>63</v>
      </c>
      <c r="B104" s="18" t="s">
        <v>97</v>
      </c>
      <c r="C104" s="2">
        <v>0</v>
      </c>
      <c r="D104" s="25">
        <v>2</v>
      </c>
      <c r="H104" s="18" t="s">
        <v>108</v>
      </c>
      <c r="I104" s="3">
        <f t="shared" si="3"/>
        <v>0</v>
      </c>
      <c r="J104" s="17" t="s">
        <v>29</v>
      </c>
      <c r="K104" s="3">
        <v>0</v>
      </c>
    </row>
    <row r="105" spans="1:11" x14ac:dyDescent="0.3">
      <c r="A105" s="18" t="s">
        <v>97</v>
      </c>
      <c r="B105" s="18" t="s">
        <v>56</v>
      </c>
      <c r="C105" s="2">
        <v>0</v>
      </c>
      <c r="D105" s="25">
        <v>2</v>
      </c>
      <c r="H105" s="18" t="s">
        <v>109</v>
      </c>
      <c r="I105" s="3">
        <f t="shared" si="3"/>
        <v>0</v>
      </c>
      <c r="J105" s="17" t="s">
        <v>29</v>
      </c>
      <c r="K105" s="3">
        <v>0</v>
      </c>
    </row>
    <row r="106" spans="1:11" x14ac:dyDescent="0.3">
      <c r="A106" s="18" t="s">
        <v>56</v>
      </c>
      <c r="B106" s="18" t="s">
        <v>65</v>
      </c>
      <c r="C106" s="2">
        <v>0</v>
      </c>
      <c r="D106" s="25">
        <v>3</v>
      </c>
      <c r="H106" s="18" t="s">
        <v>54</v>
      </c>
      <c r="I106" s="3">
        <f t="shared" si="3"/>
        <v>0</v>
      </c>
      <c r="J106" s="17" t="s">
        <v>29</v>
      </c>
      <c r="K106" s="3">
        <v>0</v>
      </c>
    </row>
    <row r="107" spans="1:11" x14ac:dyDescent="0.3">
      <c r="A107" s="18" t="s">
        <v>65</v>
      </c>
      <c r="B107" s="18" t="s">
        <v>67</v>
      </c>
      <c r="C107" s="2">
        <v>0</v>
      </c>
      <c r="D107" s="25">
        <v>1</v>
      </c>
      <c r="H107" s="18" t="s">
        <v>110</v>
      </c>
      <c r="I107" s="3">
        <f t="shared" si="3"/>
        <v>0</v>
      </c>
      <c r="J107" s="17" t="s">
        <v>29</v>
      </c>
      <c r="K107" s="3">
        <v>0</v>
      </c>
    </row>
    <row r="108" spans="1:11" x14ac:dyDescent="0.3">
      <c r="A108" s="18" t="s">
        <v>67</v>
      </c>
      <c r="B108" s="18" t="s">
        <v>98</v>
      </c>
      <c r="C108" s="2">
        <v>0</v>
      </c>
      <c r="D108" s="25">
        <v>0</v>
      </c>
      <c r="H108" s="18" t="s">
        <v>111</v>
      </c>
      <c r="I108" s="3">
        <f t="shared" si="3"/>
        <v>0</v>
      </c>
      <c r="J108" s="17" t="s">
        <v>29</v>
      </c>
      <c r="K108" s="3">
        <v>0</v>
      </c>
    </row>
    <row r="109" spans="1:11" x14ac:dyDescent="0.3">
      <c r="A109" s="18" t="s">
        <v>98</v>
      </c>
      <c r="B109" s="18" t="s">
        <v>99</v>
      </c>
      <c r="C109" s="2">
        <v>0</v>
      </c>
      <c r="D109" s="25">
        <v>0</v>
      </c>
      <c r="H109" s="18" t="s">
        <v>112</v>
      </c>
      <c r="I109" s="3">
        <f t="shared" si="3"/>
        <v>0</v>
      </c>
      <c r="J109" s="17" t="s">
        <v>29</v>
      </c>
      <c r="K109" s="3">
        <v>0</v>
      </c>
    </row>
    <row r="110" spans="1:11" x14ac:dyDescent="0.3">
      <c r="A110" s="18" t="s">
        <v>99</v>
      </c>
      <c r="B110" s="18" t="s">
        <v>22</v>
      </c>
      <c r="C110" s="2">
        <v>0</v>
      </c>
      <c r="D110" s="25">
        <v>0</v>
      </c>
      <c r="H110" s="18" t="s">
        <v>113</v>
      </c>
      <c r="I110" s="3">
        <f t="shared" si="3"/>
        <v>0</v>
      </c>
      <c r="J110" s="17" t="s">
        <v>29</v>
      </c>
      <c r="K110" s="3">
        <v>0</v>
      </c>
    </row>
    <row r="111" spans="1:11" x14ac:dyDescent="0.3">
      <c r="A111" s="18" t="s">
        <v>20</v>
      </c>
      <c r="B111" s="18" t="s">
        <v>100</v>
      </c>
      <c r="C111" s="2">
        <v>0</v>
      </c>
      <c r="D111" s="25">
        <v>4</v>
      </c>
      <c r="H111" s="18" t="s">
        <v>23</v>
      </c>
      <c r="I111" s="3">
        <f t="shared" si="3"/>
        <v>0</v>
      </c>
      <c r="J111" s="17" t="s">
        <v>29</v>
      </c>
      <c r="K111" s="3">
        <v>0</v>
      </c>
    </row>
    <row r="112" spans="1:11" x14ac:dyDescent="0.3">
      <c r="A112" s="18" t="s">
        <v>100</v>
      </c>
      <c r="B112" s="18" t="s">
        <v>68</v>
      </c>
      <c r="C112" s="2">
        <v>0</v>
      </c>
      <c r="D112" s="25">
        <v>4</v>
      </c>
    </row>
    <row r="113" spans="1:4" x14ac:dyDescent="0.3">
      <c r="A113" s="18" t="s">
        <v>68</v>
      </c>
      <c r="B113" s="18" t="s">
        <v>101</v>
      </c>
      <c r="C113" s="2">
        <v>0</v>
      </c>
      <c r="D113" s="25">
        <v>3</v>
      </c>
    </row>
    <row r="114" spans="1:4" x14ac:dyDescent="0.3">
      <c r="A114" s="18" t="s">
        <v>101</v>
      </c>
      <c r="B114" s="18" t="s">
        <v>102</v>
      </c>
      <c r="C114" s="2">
        <v>0</v>
      </c>
      <c r="D114" s="25">
        <v>3</v>
      </c>
    </row>
    <row r="115" spans="1:4" x14ac:dyDescent="0.3">
      <c r="A115" s="18" t="s">
        <v>102</v>
      </c>
      <c r="B115" s="18" t="s">
        <v>103</v>
      </c>
      <c r="C115" s="2">
        <v>0</v>
      </c>
      <c r="D115" s="25">
        <v>3</v>
      </c>
    </row>
    <row r="116" spans="1:4" x14ac:dyDescent="0.3">
      <c r="A116" s="18" t="s">
        <v>103</v>
      </c>
      <c r="B116" s="18" t="s">
        <v>104</v>
      </c>
      <c r="C116" s="2">
        <v>0</v>
      </c>
      <c r="D116" s="25">
        <v>3</v>
      </c>
    </row>
    <row r="117" spans="1:4" x14ac:dyDescent="0.3">
      <c r="A117" s="18" t="s">
        <v>104</v>
      </c>
      <c r="B117" s="18" t="s">
        <v>105</v>
      </c>
      <c r="C117" s="2">
        <v>0</v>
      </c>
      <c r="D117" s="25">
        <v>3</v>
      </c>
    </row>
    <row r="118" spans="1:4" x14ac:dyDescent="0.3">
      <c r="A118" s="18" t="s">
        <v>105</v>
      </c>
      <c r="B118" s="18" t="s">
        <v>106</v>
      </c>
      <c r="C118" s="2">
        <v>0</v>
      </c>
      <c r="D118" s="25">
        <v>3</v>
      </c>
    </row>
    <row r="119" spans="1:4" x14ac:dyDescent="0.3">
      <c r="A119" s="18" t="s">
        <v>106</v>
      </c>
      <c r="B119" s="18" t="s">
        <v>70</v>
      </c>
      <c r="C119" s="2">
        <v>0</v>
      </c>
      <c r="D119" s="25">
        <v>3</v>
      </c>
    </row>
    <row r="120" spans="1:4" x14ac:dyDescent="0.3">
      <c r="A120" s="18" t="s">
        <v>70</v>
      </c>
      <c r="B120" s="18" t="s">
        <v>71</v>
      </c>
      <c r="C120" s="2">
        <v>0</v>
      </c>
      <c r="D120" s="25">
        <v>2</v>
      </c>
    </row>
    <row r="121" spans="1:4" x14ac:dyDescent="0.3">
      <c r="A121" s="18" t="s">
        <v>71</v>
      </c>
      <c r="B121" s="18" t="s">
        <v>73</v>
      </c>
      <c r="C121" s="2">
        <v>0</v>
      </c>
      <c r="D121" s="25">
        <v>1</v>
      </c>
    </row>
    <row r="122" spans="1:4" x14ac:dyDescent="0.3">
      <c r="A122" s="18" t="s">
        <v>73</v>
      </c>
      <c r="B122" s="18" t="s">
        <v>49</v>
      </c>
      <c r="C122" s="2">
        <v>0</v>
      </c>
      <c r="D122" s="25">
        <v>1</v>
      </c>
    </row>
    <row r="123" spans="1:4" x14ac:dyDescent="0.3">
      <c r="A123" s="18" t="s">
        <v>49</v>
      </c>
      <c r="B123" s="18" t="s">
        <v>61</v>
      </c>
      <c r="C123" s="2">
        <v>0</v>
      </c>
      <c r="D123" s="25">
        <v>0</v>
      </c>
    </row>
    <row r="124" spans="1:4" x14ac:dyDescent="0.3">
      <c r="A124" s="18" t="s">
        <v>61</v>
      </c>
      <c r="B124" s="18" t="s">
        <v>51</v>
      </c>
      <c r="C124" s="2">
        <v>0</v>
      </c>
      <c r="D124" s="25">
        <v>0</v>
      </c>
    </row>
    <row r="125" spans="1:4" x14ac:dyDescent="0.3">
      <c r="A125" s="18" t="s">
        <v>51</v>
      </c>
      <c r="B125" s="18" t="s">
        <v>107</v>
      </c>
      <c r="C125" s="2">
        <v>0</v>
      </c>
      <c r="D125" s="25">
        <v>1</v>
      </c>
    </row>
    <row r="126" spans="1:4" x14ac:dyDescent="0.3">
      <c r="A126" s="18" t="s">
        <v>107</v>
      </c>
      <c r="B126" s="18" t="s">
        <v>76</v>
      </c>
      <c r="C126" s="2">
        <v>0</v>
      </c>
      <c r="D126" s="25">
        <v>1</v>
      </c>
    </row>
    <row r="127" spans="1:4" x14ac:dyDescent="0.3">
      <c r="A127" s="18" t="s">
        <v>76</v>
      </c>
      <c r="B127" s="18" t="s">
        <v>108</v>
      </c>
      <c r="C127" s="2">
        <v>0</v>
      </c>
      <c r="D127" s="25">
        <v>0</v>
      </c>
    </row>
    <row r="128" spans="1:4" x14ac:dyDescent="0.3">
      <c r="A128" s="18" t="s">
        <v>108</v>
      </c>
      <c r="B128" s="18" t="s">
        <v>109</v>
      </c>
      <c r="C128" s="2">
        <v>0</v>
      </c>
      <c r="D128" s="25">
        <v>0</v>
      </c>
    </row>
    <row r="129" spans="1:5" x14ac:dyDescent="0.3">
      <c r="A129" s="18" t="s">
        <v>109</v>
      </c>
      <c r="B129" s="18" t="s">
        <v>54</v>
      </c>
      <c r="C129" s="2">
        <v>0</v>
      </c>
      <c r="D129" s="25">
        <v>0</v>
      </c>
    </row>
    <row r="130" spans="1:5" x14ac:dyDescent="0.3">
      <c r="A130" s="18" t="s">
        <v>54</v>
      </c>
      <c r="B130" s="18" t="s">
        <v>110</v>
      </c>
      <c r="C130" s="2">
        <v>0</v>
      </c>
      <c r="D130" s="25">
        <v>1</v>
      </c>
    </row>
    <row r="131" spans="1:5" x14ac:dyDescent="0.3">
      <c r="A131" s="18" t="s">
        <v>110</v>
      </c>
      <c r="B131" s="18" t="s">
        <v>111</v>
      </c>
      <c r="C131" s="2">
        <v>0</v>
      </c>
      <c r="D131" s="25">
        <v>1</v>
      </c>
    </row>
    <row r="132" spans="1:5" x14ac:dyDescent="0.3">
      <c r="A132" s="18" t="s">
        <v>111</v>
      </c>
      <c r="B132" s="18" t="s">
        <v>112</v>
      </c>
      <c r="C132" s="2">
        <v>0</v>
      </c>
      <c r="D132" s="25">
        <v>1</v>
      </c>
    </row>
    <row r="133" spans="1:5" x14ac:dyDescent="0.3">
      <c r="A133" s="18" t="s">
        <v>112</v>
      </c>
      <c r="B133" s="18" t="s">
        <v>113</v>
      </c>
      <c r="C133" s="2">
        <v>0</v>
      </c>
      <c r="D133" s="25">
        <v>1</v>
      </c>
    </row>
    <row r="134" spans="1:5" x14ac:dyDescent="0.3">
      <c r="A134" s="18" t="s">
        <v>113</v>
      </c>
      <c r="B134" s="18" t="s">
        <v>23</v>
      </c>
      <c r="C134" s="2">
        <v>0</v>
      </c>
      <c r="D134" s="25">
        <v>1</v>
      </c>
    </row>
    <row r="136" spans="1:5" x14ac:dyDescent="0.3">
      <c r="A136" s="2" t="s">
        <v>25</v>
      </c>
    </row>
    <row r="137" spans="1:5" x14ac:dyDescent="0.3">
      <c r="A137" s="18" t="s">
        <v>115</v>
      </c>
      <c r="B137" s="18" t="s">
        <v>116</v>
      </c>
      <c r="C137" s="3" t="s">
        <v>124</v>
      </c>
      <c r="D137" s="3" t="s">
        <v>13</v>
      </c>
      <c r="E137" s="3" t="s">
        <v>117</v>
      </c>
    </row>
    <row r="138" spans="1:5" x14ac:dyDescent="0.3">
      <c r="A138" s="18" t="s">
        <v>21</v>
      </c>
      <c r="B138" s="18" t="s">
        <v>18</v>
      </c>
      <c r="C138" s="2">
        <f t="shared" ref="C138:C146" si="4">$B$5</f>
        <v>15</v>
      </c>
      <c r="D138" s="2">
        <v>0</v>
      </c>
      <c r="E138" s="25">
        <v>3</v>
      </c>
    </row>
    <row r="139" spans="1:5" x14ac:dyDescent="0.3">
      <c r="A139" s="18" t="s">
        <v>21</v>
      </c>
      <c r="B139" s="18" t="s">
        <v>19</v>
      </c>
      <c r="C139" s="2">
        <f t="shared" si="4"/>
        <v>15</v>
      </c>
      <c r="D139" s="2">
        <f>$B$6</f>
        <v>5</v>
      </c>
      <c r="E139" s="25">
        <v>0</v>
      </c>
    </row>
    <row r="140" spans="1:5" x14ac:dyDescent="0.3">
      <c r="A140" s="18" t="s">
        <v>21</v>
      </c>
      <c r="B140" s="18" t="s">
        <v>20</v>
      </c>
      <c r="C140" s="2">
        <f t="shared" si="4"/>
        <v>15</v>
      </c>
      <c r="D140" s="2">
        <f>$B$6</f>
        <v>5</v>
      </c>
      <c r="E140" s="25">
        <v>2</v>
      </c>
    </row>
    <row r="141" spans="1:5" x14ac:dyDescent="0.3">
      <c r="A141" s="18" t="s">
        <v>22</v>
      </c>
      <c r="B141" s="18" t="s">
        <v>18</v>
      </c>
      <c r="C141" s="2">
        <f t="shared" si="4"/>
        <v>15</v>
      </c>
      <c r="D141" s="2">
        <f>$B$6</f>
        <v>5</v>
      </c>
      <c r="E141" s="25">
        <v>0</v>
      </c>
    </row>
    <row r="142" spans="1:5" x14ac:dyDescent="0.3">
      <c r="A142" s="18" t="s">
        <v>22</v>
      </c>
      <c r="B142" s="18" t="s">
        <v>19</v>
      </c>
      <c r="C142" s="2">
        <f t="shared" si="4"/>
        <v>15</v>
      </c>
      <c r="D142" s="2">
        <v>0</v>
      </c>
      <c r="E142" s="25">
        <v>0</v>
      </c>
    </row>
    <row r="143" spans="1:5" x14ac:dyDescent="0.3">
      <c r="A143" s="18" t="s">
        <v>22</v>
      </c>
      <c r="B143" s="18" t="s">
        <v>20</v>
      </c>
      <c r="C143" s="2">
        <f t="shared" si="4"/>
        <v>15</v>
      </c>
      <c r="D143" s="2">
        <f>$B$6</f>
        <v>5</v>
      </c>
      <c r="E143" s="25">
        <v>0</v>
      </c>
    </row>
    <row r="144" spans="1:5" x14ac:dyDescent="0.3">
      <c r="A144" s="18" t="s">
        <v>23</v>
      </c>
      <c r="B144" s="18" t="s">
        <v>18</v>
      </c>
      <c r="C144" s="2">
        <f t="shared" si="4"/>
        <v>15</v>
      </c>
      <c r="D144" s="2">
        <f>$B$6</f>
        <v>5</v>
      </c>
      <c r="E144" s="25">
        <v>0</v>
      </c>
    </row>
    <row r="145" spans="1:5" x14ac:dyDescent="0.3">
      <c r="A145" s="18" t="s">
        <v>23</v>
      </c>
      <c r="B145" s="18" t="s">
        <v>19</v>
      </c>
      <c r="C145" s="2">
        <f t="shared" si="4"/>
        <v>15</v>
      </c>
      <c r="D145" s="2">
        <f>$B$6</f>
        <v>5</v>
      </c>
      <c r="E145" s="25">
        <v>0</v>
      </c>
    </row>
    <row r="146" spans="1:5" x14ac:dyDescent="0.3">
      <c r="A146" s="18" t="s">
        <v>23</v>
      </c>
      <c r="B146" s="18" t="s">
        <v>20</v>
      </c>
      <c r="C146" s="2">
        <f t="shared" si="4"/>
        <v>15</v>
      </c>
      <c r="D146" s="2">
        <v>0</v>
      </c>
      <c r="E146" s="25">
        <v>2</v>
      </c>
    </row>
    <row r="148" spans="1:5" x14ac:dyDescent="0.3">
      <c r="A148" s="1" t="s">
        <v>30</v>
      </c>
    </row>
    <row r="149" spans="1:5" x14ac:dyDescent="0.3">
      <c r="B149" s="3" t="s">
        <v>31</v>
      </c>
      <c r="C149" s="3"/>
      <c r="D149" s="3" t="s">
        <v>32</v>
      </c>
    </row>
    <row r="150" spans="1:5" x14ac:dyDescent="0.3">
      <c r="B150" s="2">
        <f>SUM(Overnight_flow)</f>
        <v>7</v>
      </c>
      <c r="C150" s="17" t="s">
        <v>17</v>
      </c>
      <c r="D150" s="2">
        <f>B4</f>
        <v>8</v>
      </c>
    </row>
    <row r="152" spans="1:5" x14ac:dyDescent="0.3">
      <c r="A152" s="1" t="s">
        <v>33</v>
      </c>
    </row>
    <row r="153" spans="1:5" x14ac:dyDescent="0.3">
      <c r="A153" s="2" t="s">
        <v>36</v>
      </c>
      <c r="B153" s="2">
        <f>SUMPRODUCT(Flight_net_revenue,Flight_flow)</f>
        <v>551</v>
      </c>
    </row>
    <row r="154" spans="1:5" x14ac:dyDescent="0.3">
      <c r="A154" s="2" t="s">
        <v>34</v>
      </c>
      <c r="B154" s="2">
        <f>SUMPRODUCT(C138:C146,Overnight_flow)</f>
        <v>105</v>
      </c>
    </row>
    <row r="155" spans="1:5" x14ac:dyDescent="0.3">
      <c r="A155" s="2" t="s">
        <v>35</v>
      </c>
      <c r="B155" s="2">
        <f>SUMPRODUCT(D138:D146,Overnight_flow)</f>
        <v>10</v>
      </c>
    </row>
    <row r="156" spans="1:5" x14ac:dyDescent="0.3">
      <c r="A156" s="2" t="s">
        <v>114</v>
      </c>
      <c r="B156" s="26">
        <f>B153-B154-B155</f>
        <v>436</v>
      </c>
    </row>
    <row r="158" spans="1:5" x14ac:dyDescent="0.3">
      <c r="A158" s="2" t="s">
        <v>37</v>
      </c>
      <c r="B158" s="2">
        <f>SUM(Flight_flow)</f>
        <v>22</v>
      </c>
    </row>
    <row r="160" spans="1:5" x14ac:dyDescent="0.3">
      <c r="A160" s="1" t="s">
        <v>38</v>
      </c>
    </row>
    <row r="161" spans="2:7" x14ac:dyDescent="0.3">
      <c r="C161" s="3" t="s">
        <v>40</v>
      </c>
      <c r="D161" s="3" t="s">
        <v>41</v>
      </c>
      <c r="E161" s="3" t="s">
        <v>42</v>
      </c>
      <c r="F161" s="3" t="s">
        <v>43</v>
      </c>
      <c r="G161" s="3" t="s">
        <v>44</v>
      </c>
    </row>
    <row r="162" spans="2:7" x14ac:dyDescent="0.3">
      <c r="B162" s="2">
        <v>4</v>
      </c>
      <c r="C162" s="10">
        <v>456</v>
      </c>
      <c r="D162" s="11">
        <v>60</v>
      </c>
      <c r="E162" s="11">
        <v>0</v>
      </c>
      <c r="F162" s="11">
        <v>396</v>
      </c>
      <c r="G162" s="12">
        <v>17</v>
      </c>
    </row>
    <row r="163" spans="2:7" x14ac:dyDescent="0.3">
      <c r="B163" s="2">
        <v>5</v>
      </c>
      <c r="C163" s="14">
        <v>495</v>
      </c>
      <c r="D163" s="15">
        <v>75</v>
      </c>
      <c r="E163" s="15">
        <v>0</v>
      </c>
      <c r="F163" s="15">
        <v>420</v>
      </c>
      <c r="G163" s="16">
        <v>19</v>
      </c>
    </row>
    <row r="164" spans="2:7" x14ac:dyDescent="0.3">
      <c r="B164" s="2">
        <v>6</v>
      </c>
      <c r="C164" s="14">
        <v>523</v>
      </c>
      <c r="D164" s="15">
        <v>90</v>
      </c>
      <c r="E164" s="15">
        <v>5</v>
      </c>
      <c r="F164" s="15">
        <v>428</v>
      </c>
      <c r="G164" s="16">
        <v>21</v>
      </c>
    </row>
    <row r="165" spans="2:7" x14ac:dyDescent="0.3">
      <c r="B165" s="2">
        <v>7</v>
      </c>
      <c r="C165" s="14">
        <v>551</v>
      </c>
      <c r="D165" s="15">
        <v>105</v>
      </c>
      <c r="E165" s="15">
        <v>10</v>
      </c>
      <c r="F165" s="15">
        <v>436</v>
      </c>
      <c r="G165" s="16">
        <v>22</v>
      </c>
    </row>
    <row r="166" spans="2:7" x14ac:dyDescent="0.3">
      <c r="B166" s="2">
        <v>8</v>
      </c>
      <c r="C166" s="20">
        <v>551</v>
      </c>
      <c r="D166" s="21">
        <v>105</v>
      </c>
      <c r="E166" s="21">
        <v>10</v>
      </c>
      <c r="F166" s="21">
        <v>436</v>
      </c>
      <c r="G166" s="22">
        <v>22</v>
      </c>
    </row>
  </sheetData>
  <phoneticPr fontId="3" type="noConversion"/>
  <printOptions headings="1" gridLines="1"/>
  <pageMargins left="0.75" right="0.75" top="1" bottom="1" header="0.5" footer="0.5"/>
  <pageSetup scale="85" orientation="portrait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15"/>
  <sheetViews>
    <sheetView workbookViewId="0"/>
  </sheetViews>
  <sheetFormatPr defaultRowHeight="14.4" x14ac:dyDescent="0.3"/>
  <sheetData>
    <row r="1" spans="1:2" x14ac:dyDescent="0.3">
      <c r="A1">
        <v>1</v>
      </c>
    </row>
    <row r="2" spans="1:2" x14ac:dyDescent="0.3">
      <c r="A2" t="s">
        <v>131</v>
      </c>
    </row>
    <row r="3" spans="1:2" x14ac:dyDescent="0.3">
      <c r="A3">
        <v>1</v>
      </c>
    </row>
    <row r="4" spans="1:2" x14ac:dyDescent="0.3">
      <c r="A4">
        <v>0</v>
      </c>
    </row>
    <row r="5" spans="1:2" x14ac:dyDescent="0.3">
      <c r="A5">
        <v>0.5</v>
      </c>
    </row>
    <row r="6" spans="1:2" x14ac:dyDescent="0.3">
      <c r="A6">
        <v>0.1</v>
      </c>
    </row>
    <row r="8" spans="1:2" x14ac:dyDescent="0.3">
      <c r="A8" s="27"/>
      <c r="B8" s="27"/>
    </row>
    <row r="9" spans="1:2" x14ac:dyDescent="0.3">
      <c r="A9" t="s">
        <v>39</v>
      </c>
    </row>
    <row r="10" spans="1:2" x14ac:dyDescent="0.3">
      <c r="A10" t="s">
        <v>130</v>
      </c>
    </row>
    <row r="15" spans="1:2" x14ac:dyDescent="0.3">
      <c r="B15" s="2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K10"/>
  <sheetViews>
    <sheetView workbookViewId="0"/>
  </sheetViews>
  <sheetFormatPr defaultRowHeight="14.4" x14ac:dyDescent="0.3"/>
  <cols>
    <col min="4" max="4" width="13.109375" customWidth="1"/>
  </cols>
  <sheetData>
    <row r="1" spans="1:11" x14ac:dyDescent="0.3">
      <c r="A1" s="28" t="s">
        <v>132</v>
      </c>
      <c r="K1" s="32" t="str">
        <f>CONCATENATE("Sensitivity of ",$K$4," to ","Pct change")</f>
        <v>Sensitivity of Net_profit to Pct change</v>
      </c>
    </row>
    <row r="3" spans="1:11" x14ac:dyDescent="0.3">
      <c r="A3" t="s">
        <v>133</v>
      </c>
      <c r="K3" t="s">
        <v>135</v>
      </c>
    </row>
    <row r="4" spans="1:11" ht="51.6" x14ac:dyDescent="0.3">
      <c r="B4" s="30" t="s">
        <v>40</v>
      </c>
      <c r="C4" s="30" t="s">
        <v>41</v>
      </c>
      <c r="D4" s="30" t="s">
        <v>42</v>
      </c>
      <c r="E4" s="30" t="s">
        <v>134</v>
      </c>
      <c r="F4" s="30" t="s">
        <v>44</v>
      </c>
      <c r="J4" s="32">
        <f>MATCH($K$4,OutputAddresses,0)</f>
        <v>4</v>
      </c>
      <c r="K4" s="31" t="s">
        <v>134</v>
      </c>
    </row>
    <row r="5" spans="1:11" x14ac:dyDescent="0.3">
      <c r="A5" s="29">
        <v>0</v>
      </c>
      <c r="B5" s="33">
        <v>551</v>
      </c>
      <c r="C5" s="34">
        <v>105</v>
      </c>
      <c r="D5" s="34">
        <v>10</v>
      </c>
      <c r="E5" s="34">
        <v>436</v>
      </c>
      <c r="F5" s="35">
        <v>22</v>
      </c>
      <c r="K5">
        <f>INDEX(OutputValues,1,$J$4)</f>
        <v>436</v>
      </c>
    </row>
    <row r="6" spans="1:11" x14ac:dyDescent="0.3">
      <c r="A6" s="29">
        <v>0.10000000149011612</v>
      </c>
      <c r="B6" s="36">
        <v>551</v>
      </c>
      <c r="C6" s="37">
        <v>115.50000015646219</v>
      </c>
      <c r="D6" s="42">
        <v>11.000000014901161</v>
      </c>
      <c r="E6" s="37">
        <v>424.49999982863665</v>
      </c>
      <c r="F6" s="38">
        <v>22</v>
      </c>
      <c r="K6">
        <f>INDEX(OutputValues,2,$J$4)</f>
        <v>424.49999982863665</v>
      </c>
    </row>
    <row r="7" spans="1:11" x14ac:dyDescent="0.3">
      <c r="A7" s="29">
        <v>0.20000000298023224</v>
      </c>
      <c r="B7" s="36">
        <v>551</v>
      </c>
      <c r="C7" s="37">
        <v>126.0000003129244</v>
      </c>
      <c r="D7" s="42">
        <v>12.000000029802333</v>
      </c>
      <c r="E7" s="37">
        <v>412.99999965727329</v>
      </c>
      <c r="F7" s="38">
        <v>22</v>
      </c>
      <c r="K7">
        <f>INDEX(OutputValues,3,$J$4)</f>
        <v>412.99999965727329</v>
      </c>
    </row>
    <row r="8" spans="1:11" x14ac:dyDescent="0.3">
      <c r="A8" s="29">
        <v>0.30000001192092896</v>
      </c>
      <c r="B8" s="36">
        <v>551</v>
      </c>
      <c r="C8" s="37">
        <v>136.5000012516976</v>
      </c>
      <c r="D8" s="42">
        <v>13.000000119209302</v>
      </c>
      <c r="E8" s="37">
        <v>401.49999862909311</v>
      </c>
      <c r="F8" s="38">
        <v>22</v>
      </c>
      <c r="K8">
        <f>INDEX(OutputValues,4,$J$4)</f>
        <v>401.49999862909311</v>
      </c>
    </row>
    <row r="9" spans="1:11" x14ac:dyDescent="0.3">
      <c r="A9" s="29">
        <v>0.40000000596046448</v>
      </c>
      <c r="B9" s="36">
        <v>494.99999999758006</v>
      </c>
      <c r="C9" s="37">
        <v>105.00000044539505</v>
      </c>
      <c r="D9" s="37">
        <v>0</v>
      </c>
      <c r="E9" s="37">
        <v>389.99999955218505</v>
      </c>
      <c r="F9" s="38">
        <v>18.999999999832355</v>
      </c>
      <c r="K9">
        <f>INDEX(OutputValues,5,$J$4)</f>
        <v>389.99999955218505</v>
      </c>
    </row>
    <row r="10" spans="1:11" x14ac:dyDescent="0.3">
      <c r="A10" s="29">
        <v>0.5</v>
      </c>
      <c r="B10" s="39">
        <v>495</v>
      </c>
      <c r="C10" s="40">
        <v>112.50000000000006</v>
      </c>
      <c r="D10" s="40">
        <v>0</v>
      </c>
      <c r="E10" s="40">
        <v>382.49999999999994</v>
      </c>
      <c r="F10" s="41">
        <v>19</v>
      </c>
      <c r="K10">
        <f>INDEX(OutputValues,6,$J$4)</f>
        <v>382.49999999999994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19</vt:i4>
      </vt:variant>
    </vt:vector>
  </HeadingPairs>
  <TitlesOfParts>
    <vt:vector size="21" baseType="lpstr">
      <vt:lpstr>Model</vt:lpstr>
      <vt:lpstr>STS_1</vt:lpstr>
      <vt:lpstr>STS_1!ChartData</vt:lpstr>
      <vt:lpstr>Flight_destination</vt:lpstr>
      <vt:lpstr>Flight_flow</vt:lpstr>
      <vt:lpstr>Flight_net_revenue</vt:lpstr>
      <vt:lpstr>Flight_origin</vt:lpstr>
      <vt:lpstr>Ground_destination</vt:lpstr>
      <vt:lpstr>Ground_flow</vt:lpstr>
      <vt:lpstr>Ground_origin</vt:lpstr>
      <vt:lpstr>STS_1!InputValues</vt:lpstr>
      <vt:lpstr>Net_outflow</vt:lpstr>
      <vt:lpstr>Net_profit</vt:lpstr>
      <vt:lpstr>Number_owned</vt:lpstr>
      <vt:lpstr>Number_used</vt:lpstr>
      <vt:lpstr>STS_1!OutputAddresses</vt:lpstr>
      <vt:lpstr>STS_1!OutputValues</vt:lpstr>
      <vt:lpstr>Overnight_destination</vt:lpstr>
      <vt:lpstr>Overnight_flow</vt:lpstr>
      <vt:lpstr>Overnight_origin</vt:lpstr>
      <vt:lpstr>Model!Print_Area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2005-10-18T17:39:56Z</cp:lastPrinted>
  <dcterms:created xsi:type="dcterms:W3CDTF">1999-05-06T00:57:23Z</dcterms:created>
  <dcterms:modified xsi:type="dcterms:W3CDTF">2014-03-10T13:55:26Z</dcterms:modified>
</cp:coreProperties>
</file>